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sso-file.sfso.no\Felles\RA\07 RA RB\02 Prosesser\02 Avstemming\01 Avstemmingsmappen\2021\02 - Avstemmingsmappe SRS\IKKE RØR! Malmappe\"/>
    </mc:Choice>
  </mc:AlternateContent>
  <xr:revisionPtr revIDLastSave="0" documentId="13_ncr:1_{924849B5-74D8-43C1-82E4-7C2E80120188}" xr6:coauthVersionLast="45" xr6:coauthVersionMax="45" xr10:uidLastSave="{00000000-0000-0000-0000-000000000000}"/>
  <bookViews>
    <workbookView xWindow="-120" yWindow="-120" windowWidth="51840" windowHeight="21240" tabRatio="793" firstSheet="2" activeTab="2" xr2:uid="{00000000-000D-0000-FFFF-FFFF00000000}"/>
  </bookViews>
  <sheets>
    <sheet name="Grunnlagsdata" sheetId="23" state="hidden" r:id="rId1"/>
    <sheet name="Innhold" sheetId="1" r:id="rId2"/>
    <sheet name="Avstemmingsoversikt SRS" sheetId="2" r:id="rId3"/>
    <sheet name="S01 Avst. HB mot ANL" sheetId="43" r:id="rId4"/>
    <sheet name="S02 Avst. forpliktelse og avskr" sheetId="6" r:id="rId5"/>
    <sheet name="S03 Avst. aktivert driftsbev." sheetId="24" r:id="rId6"/>
    <sheet name="S04 Kontroll gevinst og tap" sheetId="50" r:id="rId7"/>
    <sheet name="S06 Avst. innt.føring NTO" sheetId="54" r:id="rId8"/>
    <sheet name="S07 Spesifikasjon konto 216-218" sheetId="7" r:id="rId9"/>
    <sheet name="S08 Opptjent, ikke fakt. innt" sheetId="39" state="hidden" r:id="rId10"/>
    <sheet name="S08 Spesifikasjon av div konto" sheetId="58" r:id="rId11"/>
    <sheet name="S09 Kontroll poster med per.nøk" sheetId="57" r:id="rId12"/>
    <sheet name="S10 Påløpt refusjon NAV" sheetId="44" r:id="rId13"/>
    <sheet name="S14 Lønnsavsetninger (nto)" sheetId="46" r:id="rId14"/>
    <sheet name="S15 Kontroll påløpt AGA" sheetId="37" r:id="rId15"/>
    <sheet name="S16 Sjekkliste" sheetId="56" r:id="rId16"/>
  </sheets>
  <externalReferences>
    <externalReference r:id="rId17"/>
    <externalReference r:id="rId18"/>
    <externalReference r:id="rId19"/>
  </externalReferences>
  <definedNames>
    <definedName name="Avs">'[1]D7 Avstemming ordinær MVA'!#REF!</definedName>
    <definedName name="KundeNavn" localSheetId="3">'[1]D7 Avstemming ordinær MVA'!#REF!</definedName>
    <definedName name="KundeNavn" localSheetId="5">'[1]D7 Avstemming ordinær MVA'!#REF!</definedName>
    <definedName name="KundeNavn" localSheetId="6">'[1]D7 Avstemming ordinær MVA'!#REF!</definedName>
    <definedName name="KundeNavn" localSheetId="14">'[1]D7 Avstemming ordinær MVA'!#REF!</definedName>
    <definedName name="KundeNavn">'[1]D7 Avstemming ordinær MVA'!#REF!</definedName>
    <definedName name="tbl_arts">'[2]B1 Rapportering til Statsregn'!$B$28:$B$1000</definedName>
    <definedName name="tbl_rappart">'[2]B1 Rapportering til Statsregn'!$E$28:$E$1000</definedName>
    <definedName name="tbl_rappstat">'[2]B1 Rapportering til Statsregn'!$D$28:$D$1000</definedName>
    <definedName name="tbl_rapptot">'[2]B1 Rapportering til Statsregn'!$D$28:$F$1000</definedName>
    <definedName name="tbl_stats">'[2]B1 Rapportering til Statsregn'!$A$28:$A$1000</definedName>
    <definedName name="tbl_total">'[2]B1 Rapportering til Statsregn'!$A$28:$C$1000</definedName>
    <definedName name="Utarbeider" localSheetId="3">'[1]D7 Avstemming ordinær MVA'!#REF!</definedName>
    <definedName name="Utarbeider" localSheetId="5">'[1]D7 Avstemming ordinær MVA'!#REF!</definedName>
    <definedName name="Utarbeider" localSheetId="6">'[1]D7 Avstemming ordinær MVA'!#REF!</definedName>
    <definedName name="Utarbeider" localSheetId="14">'[1]D7 Avstemming ordinær MVA'!#REF!</definedName>
    <definedName name="Utarbeider">'[1]D7 Avstemming ordinær MVA'!#REF!</definedName>
    <definedName name="_xlnm.Print_Area" localSheetId="2">'Avstemmingsoversikt SRS'!$A$1:$P$24</definedName>
    <definedName name="_xlnm.Print_Area" localSheetId="1">Innhold!$A$1:$D$20</definedName>
    <definedName name="x" localSheetId="3">'[1]D7 Avstemming ordinær MVA'!#REF!</definedName>
    <definedName name="x" localSheetId="6">'[1]D7 Avstemming ordinær MVA'!#REF!</definedName>
    <definedName name="x">'[1]D7 Avstemming ordinær MVA'!#REF!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37" l="1"/>
  <c r="I46" i="37"/>
  <c r="H46" i="37"/>
  <c r="H47" i="37" s="1"/>
  <c r="H48" i="37" s="1"/>
  <c r="H49" i="37" s="1"/>
  <c r="H50" i="37" s="1"/>
  <c r="H51" i="37" s="1"/>
  <c r="H52" i="37" s="1"/>
  <c r="H53" i="37" s="1"/>
  <c r="H54" i="37" s="1"/>
  <c r="H55" i="37" s="1"/>
  <c r="H56" i="37" s="1"/>
  <c r="H57" i="37" s="1"/>
  <c r="H58" i="37" s="1"/>
  <c r="I58" i="37"/>
  <c r="G58" i="37"/>
  <c r="I57" i="37"/>
  <c r="G57" i="37"/>
  <c r="F57" i="37"/>
  <c r="I56" i="37"/>
  <c r="G56" i="37"/>
  <c r="F56" i="37"/>
  <c r="I55" i="37"/>
  <c r="G55" i="37"/>
  <c r="F55" i="37"/>
  <c r="I54" i="37"/>
  <c r="G54" i="37"/>
  <c r="F54" i="37"/>
  <c r="I53" i="37"/>
  <c r="G53" i="37"/>
  <c r="F53" i="37"/>
  <c r="I52" i="37"/>
  <c r="G52" i="37"/>
  <c r="F52" i="37"/>
  <c r="I51" i="37"/>
  <c r="G51" i="37"/>
  <c r="F51" i="37"/>
  <c r="I50" i="37"/>
  <c r="G50" i="37"/>
  <c r="F50" i="37"/>
  <c r="I49" i="37"/>
  <c r="G49" i="37"/>
  <c r="F49" i="37"/>
  <c r="I48" i="37"/>
  <c r="G48" i="37"/>
  <c r="F48" i="37"/>
  <c r="I47" i="37"/>
  <c r="G47" i="37"/>
  <c r="F47" i="37"/>
  <c r="G46" i="37"/>
  <c r="F46" i="37"/>
  <c r="I29" i="37"/>
  <c r="H29" i="37"/>
  <c r="H30" i="37" s="1"/>
  <c r="H31" i="37" s="1"/>
  <c r="H32" i="37" s="1"/>
  <c r="H33" i="37" s="1"/>
  <c r="H34" i="37" s="1"/>
  <c r="H35" i="37" s="1"/>
  <c r="H36" i="37" s="1"/>
  <c r="H37" i="37" s="1"/>
  <c r="H38" i="37" s="1"/>
  <c r="H39" i="37" s="1"/>
  <c r="H40" i="37" s="1"/>
  <c r="H41" i="37" s="1"/>
  <c r="I41" i="37"/>
  <c r="G41" i="37"/>
  <c r="I40" i="37"/>
  <c r="G40" i="37"/>
  <c r="I39" i="37"/>
  <c r="G39" i="37"/>
  <c r="F39" i="37"/>
  <c r="I38" i="37"/>
  <c r="G38" i="37"/>
  <c r="F38" i="37"/>
  <c r="I37" i="37"/>
  <c r="G37" i="37"/>
  <c r="F37" i="37"/>
  <c r="I36" i="37"/>
  <c r="G36" i="37"/>
  <c r="F36" i="37"/>
  <c r="I35" i="37"/>
  <c r="G35" i="37"/>
  <c r="F35" i="37"/>
  <c r="I34" i="37"/>
  <c r="G34" i="37"/>
  <c r="F34" i="37"/>
  <c r="G33" i="37"/>
  <c r="F33" i="37"/>
  <c r="I32" i="37"/>
  <c r="G32" i="37"/>
  <c r="F32" i="37"/>
  <c r="I31" i="37"/>
  <c r="G31" i="37"/>
  <c r="F31" i="37"/>
  <c r="I30" i="37"/>
  <c r="G30" i="37"/>
  <c r="F30" i="37"/>
  <c r="G29" i="37"/>
  <c r="F29" i="37"/>
  <c r="I47" i="46"/>
  <c r="H47" i="46"/>
  <c r="H48" i="46" s="1"/>
  <c r="H49" i="46" s="1"/>
  <c r="H50" i="46" s="1"/>
  <c r="H51" i="46" s="1"/>
  <c r="H52" i="46" s="1"/>
  <c r="H53" i="46" s="1"/>
  <c r="H54" i="46" s="1"/>
  <c r="H55" i="46" s="1"/>
  <c r="H56" i="46" s="1"/>
  <c r="H57" i="46" s="1"/>
  <c r="H58" i="46" s="1"/>
  <c r="H46" i="46"/>
  <c r="I58" i="46"/>
  <c r="G58" i="46"/>
  <c r="I57" i="46"/>
  <c r="G57" i="46"/>
  <c r="I56" i="46"/>
  <c r="G56" i="46"/>
  <c r="F56" i="46"/>
  <c r="I55" i="46"/>
  <c r="G55" i="46"/>
  <c r="F55" i="46"/>
  <c r="I54" i="46"/>
  <c r="G54" i="46"/>
  <c r="F54" i="46"/>
  <c r="I53" i="46"/>
  <c r="G53" i="46"/>
  <c r="F53" i="46"/>
  <c r="I52" i="46"/>
  <c r="G52" i="46"/>
  <c r="F52" i="46"/>
  <c r="I51" i="46"/>
  <c r="G51" i="46"/>
  <c r="F51" i="46"/>
  <c r="I50" i="46"/>
  <c r="G50" i="46"/>
  <c r="F50" i="46"/>
  <c r="I49" i="46"/>
  <c r="G49" i="46"/>
  <c r="F49" i="46"/>
  <c r="I48" i="46"/>
  <c r="G48" i="46"/>
  <c r="F48" i="46"/>
  <c r="G47" i="46"/>
  <c r="F47" i="46"/>
  <c r="I46" i="46"/>
  <c r="G46" i="46"/>
  <c r="F46" i="46"/>
  <c r="H29" i="46"/>
  <c r="H30" i="46" s="1"/>
  <c r="I41" i="46"/>
  <c r="G41" i="46"/>
  <c r="I40" i="46"/>
  <c r="G40" i="46"/>
  <c r="F40" i="46"/>
  <c r="I39" i="46"/>
  <c r="G39" i="46"/>
  <c r="F39" i="46"/>
  <c r="I38" i="46"/>
  <c r="G38" i="46"/>
  <c r="F38" i="46"/>
  <c r="I37" i="46"/>
  <c r="G37" i="46"/>
  <c r="F37" i="46"/>
  <c r="I36" i="46"/>
  <c r="G36" i="46"/>
  <c r="F36" i="46"/>
  <c r="I35" i="46"/>
  <c r="G35" i="46"/>
  <c r="F35" i="46"/>
  <c r="I34" i="46"/>
  <c r="G34" i="46"/>
  <c r="F34" i="46"/>
  <c r="I33" i="46"/>
  <c r="G33" i="46"/>
  <c r="F33" i="46"/>
  <c r="I32" i="46"/>
  <c r="G32" i="46"/>
  <c r="F32" i="46"/>
  <c r="I31" i="46"/>
  <c r="G31" i="46"/>
  <c r="F31" i="46"/>
  <c r="I30" i="46"/>
  <c r="G30" i="46"/>
  <c r="F30" i="46"/>
  <c r="I29" i="46"/>
  <c r="G29" i="46"/>
  <c r="F29" i="46"/>
  <c r="P21" i="2"/>
  <c r="O21" i="2"/>
  <c r="N21" i="2"/>
  <c r="M21" i="2"/>
  <c r="L21" i="2"/>
  <c r="K21" i="2"/>
  <c r="J46" i="37" l="1"/>
  <c r="J29" i="37"/>
  <c r="G42" i="37"/>
  <c r="J48" i="37"/>
  <c r="J47" i="37"/>
  <c r="J30" i="37"/>
  <c r="G59" i="46"/>
  <c r="J47" i="46"/>
  <c r="J46" i="46"/>
  <c r="J30" i="46"/>
  <c r="H31" i="46"/>
  <c r="J29" i="46"/>
  <c r="J49" i="37" l="1"/>
  <c r="J31" i="37"/>
  <c r="J48" i="46"/>
  <c r="H32" i="46"/>
  <c r="J31" i="46"/>
  <c r="J50" i="37" l="1"/>
  <c r="J32" i="37"/>
  <c r="J49" i="46"/>
  <c r="H33" i="46"/>
  <c r="J32" i="46"/>
  <c r="J51" i="37" l="1"/>
  <c r="J33" i="37"/>
  <c r="J50" i="46"/>
  <c r="H34" i="46"/>
  <c r="J33" i="46"/>
  <c r="J52" i="37" l="1"/>
  <c r="J34" i="37"/>
  <c r="J51" i="46"/>
  <c r="J34" i="46"/>
  <c r="H35" i="46"/>
  <c r="J53" i="37" l="1"/>
  <c r="J35" i="37"/>
  <c r="J52" i="46"/>
  <c r="H36" i="46"/>
  <c r="J35" i="46"/>
  <c r="J54" i="37" l="1"/>
  <c r="J36" i="37"/>
  <c r="J53" i="46"/>
  <c r="H37" i="46"/>
  <c r="J36" i="46"/>
  <c r="F11" i="54"/>
  <c r="D25" i="37"/>
  <c r="C25" i="37"/>
  <c r="B25" i="37"/>
  <c r="F25" i="46"/>
  <c r="E25" i="46"/>
  <c r="B25" i="46"/>
  <c r="E24" i="44"/>
  <c r="B24" i="44"/>
  <c r="D15" i="7"/>
  <c r="E23" i="54"/>
  <c r="D23" i="54"/>
  <c r="J55" i="37" l="1"/>
  <c r="J37" i="37"/>
  <c r="J54" i="46"/>
  <c r="H38" i="46"/>
  <c r="J37" i="46"/>
  <c r="J56" i="37" l="1"/>
  <c r="J38" i="37"/>
  <c r="J55" i="46"/>
  <c r="H39" i="46"/>
  <c r="J38" i="46"/>
  <c r="G12" i="44"/>
  <c r="J57" i="37" l="1"/>
  <c r="J58" i="37"/>
  <c r="J39" i="37"/>
  <c r="H40" i="46"/>
  <c r="J39" i="46"/>
  <c r="J41" i="37" l="1"/>
  <c r="J40" i="37"/>
  <c r="J40" i="46"/>
  <c r="H41" i="46"/>
  <c r="J41" i="46" s="1"/>
  <c r="C24" i="6" l="1"/>
  <c r="B24" i="6"/>
  <c r="E15" i="7" l="1"/>
  <c r="A19" i="1" l="1"/>
  <c r="A15" i="1"/>
  <c r="P24" i="2"/>
  <c r="L24" i="2"/>
  <c r="H24" i="2"/>
  <c r="J21" i="2"/>
  <c r="I21" i="2"/>
  <c r="H21" i="2"/>
  <c r="G21" i="2"/>
  <c r="F21" i="2"/>
  <c r="E21" i="2"/>
  <c r="P20" i="2"/>
  <c r="O20" i="2"/>
  <c r="N20" i="2"/>
  <c r="M20" i="2"/>
  <c r="L20" i="2"/>
  <c r="K20" i="2"/>
  <c r="J20" i="2"/>
  <c r="I20" i="2"/>
  <c r="H20" i="2"/>
  <c r="G20" i="2"/>
  <c r="F20" i="2"/>
  <c r="E20" i="2"/>
  <c r="F18" i="2"/>
  <c r="G18" i="2"/>
  <c r="H18" i="2"/>
  <c r="I18" i="2"/>
  <c r="J18" i="2"/>
  <c r="K18" i="2"/>
  <c r="L18" i="2"/>
  <c r="M18" i="2"/>
  <c r="N18" i="2"/>
  <c r="O18" i="2"/>
  <c r="P18" i="2"/>
  <c r="E18" i="2"/>
  <c r="F17" i="2"/>
  <c r="G17" i="2"/>
  <c r="H17" i="2"/>
  <c r="I17" i="2"/>
  <c r="J17" i="2"/>
  <c r="K17" i="2"/>
  <c r="L17" i="2"/>
  <c r="M17" i="2"/>
  <c r="N17" i="2"/>
  <c r="O17" i="2"/>
  <c r="P17" i="2"/>
  <c r="E17" i="2"/>
  <c r="F15" i="2"/>
  <c r="G15" i="2"/>
  <c r="H15" i="2"/>
  <c r="I15" i="2"/>
  <c r="J15" i="2"/>
  <c r="K15" i="2"/>
  <c r="L15" i="2"/>
  <c r="M15" i="2"/>
  <c r="N15" i="2"/>
  <c r="O15" i="2"/>
  <c r="P15" i="2"/>
  <c r="E15" i="2"/>
  <c r="B17" i="2"/>
  <c r="B24" i="2"/>
  <c r="B21" i="2"/>
  <c r="B20" i="2"/>
  <c r="B18" i="2"/>
  <c r="D51" i="58"/>
  <c r="B4" i="58"/>
  <c r="P4" i="58"/>
  <c r="N10" i="58" s="1"/>
  <c r="K10" i="58" l="1"/>
  <c r="E10" i="58"/>
  <c r="I10" i="58"/>
  <c r="M10" i="58"/>
  <c r="G10" i="58"/>
  <c r="O10" i="58"/>
  <c r="D10" i="58"/>
  <c r="H10" i="58"/>
  <c r="L10" i="58"/>
  <c r="P10" i="58"/>
  <c r="F10" i="58"/>
  <c r="J10" i="58"/>
  <c r="G23" i="44"/>
  <c r="G15" i="44"/>
  <c r="G13" i="44"/>
  <c r="G11" i="44"/>
  <c r="G13" i="6"/>
  <c r="G14" i="6"/>
  <c r="G15" i="6"/>
  <c r="G16" i="6"/>
  <c r="G17" i="6"/>
  <c r="G18" i="6"/>
  <c r="G19" i="6"/>
  <c r="G20" i="6"/>
  <c r="G21" i="6"/>
  <c r="G22" i="6"/>
  <c r="G23" i="6"/>
  <c r="G12" i="6"/>
  <c r="D12" i="6"/>
  <c r="D13" i="6"/>
  <c r="D14" i="6"/>
  <c r="D15" i="6"/>
  <c r="D16" i="6"/>
  <c r="D17" i="6"/>
  <c r="D18" i="6"/>
  <c r="D19" i="6"/>
  <c r="D20" i="6"/>
  <c r="D21" i="6"/>
  <c r="D22" i="6"/>
  <c r="D23" i="6"/>
  <c r="P21" i="58" l="1"/>
  <c r="E21" i="58"/>
  <c r="F21" i="58"/>
  <c r="G21" i="58"/>
  <c r="H21" i="58"/>
  <c r="I21" i="58"/>
  <c r="J21" i="58"/>
  <c r="K21" i="58"/>
  <c r="L21" i="58"/>
  <c r="M21" i="58"/>
  <c r="N21" i="58"/>
  <c r="O21" i="58"/>
  <c r="D21" i="58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E43" i="7" l="1"/>
  <c r="F43" i="7"/>
  <c r="G43" i="7"/>
  <c r="H43" i="7"/>
  <c r="I43" i="7"/>
  <c r="J43" i="7"/>
  <c r="K43" i="7"/>
  <c r="L43" i="7"/>
  <c r="M43" i="7"/>
  <c r="N43" i="7"/>
  <c r="O43" i="7"/>
  <c r="P43" i="7"/>
  <c r="D43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E28" i="7"/>
  <c r="F28" i="7"/>
  <c r="G28" i="7"/>
  <c r="H28" i="7"/>
  <c r="I28" i="7"/>
  <c r="J28" i="7"/>
  <c r="K28" i="7"/>
  <c r="L28" i="7"/>
  <c r="M28" i="7"/>
  <c r="N28" i="7"/>
  <c r="O28" i="7"/>
  <c r="P28" i="7"/>
  <c r="D28" i="7"/>
  <c r="M44" i="7" l="1"/>
  <c r="I44" i="7"/>
  <c r="E44" i="7"/>
  <c r="D44" i="7"/>
  <c r="H44" i="7"/>
  <c r="L44" i="7"/>
  <c r="P44" i="7"/>
  <c r="O44" i="7"/>
  <c r="K44" i="7"/>
  <c r="N44" i="7"/>
  <c r="J44" i="7"/>
  <c r="F44" i="7"/>
  <c r="G44" i="7"/>
  <c r="B98" i="46" l="1"/>
  <c r="B99" i="46" s="1"/>
  <c r="B100" i="46" s="1"/>
  <c r="B101" i="46" s="1"/>
  <c r="B102" i="46" s="1"/>
  <c r="B103" i="46" s="1"/>
  <c r="B104" i="46" s="1"/>
  <c r="B105" i="46" s="1"/>
  <c r="B106" i="46" s="1"/>
  <c r="B107" i="46" s="1"/>
  <c r="B108" i="46" s="1"/>
  <c r="B109" i="46" s="1"/>
  <c r="B110" i="46" s="1"/>
  <c r="B83" i="46"/>
  <c r="B84" i="46" s="1"/>
  <c r="B85" i="46" s="1"/>
  <c r="B86" i="46" s="1"/>
  <c r="B87" i="46" s="1"/>
  <c r="B88" i="46" s="1"/>
  <c r="B89" i="46" s="1"/>
  <c r="B90" i="46" s="1"/>
  <c r="B91" i="46" s="1"/>
  <c r="B92" i="46" s="1"/>
  <c r="B93" i="46" s="1"/>
  <c r="B94" i="46" s="1"/>
  <c r="B95" i="46" s="1"/>
  <c r="P4" i="57"/>
  <c r="D10" i="57" s="1"/>
  <c r="B4" i="57"/>
  <c r="P10" i="57" l="1"/>
  <c r="L10" i="57"/>
  <c r="H10" i="57"/>
  <c r="E10" i="57"/>
  <c r="O10" i="57"/>
  <c r="K10" i="57"/>
  <c r="G10" i="57"/>
  <c r="M10" i="57"/>
  <c r="N10" i="57"/>
  <c r="J10" i="57"/>
  <c r="F10" i="57"/>
  <c r="I10" i="57"/>
  <c r="G14" i="44"/>
  <c r="G16" i="44"/>
  <c r="G17" i="44"/>
  <c r="G18" i="44"/>
  <c r="G19" i="44"/>
  <c r="G20" i="44"/>
  <c r="G21" i="44"/>
  <c r="G22" i="44"/>
  <c r="G24" i="44" l="1"/>
  <c r="P14" i="2"/>
  <c r="O14" i="2"/>
  <c r="N14" i="2"/>
  <c r="M14" i="2"/>
  <c r="L14" i="2"/>
  <c r="K14" i="2"/>
  <c r="J14" i="2"/>
  <c r="I14" i="2"/>
  <c r="H14" i="2"/>
  <c r="G14" i="2"/>
  <c r="F14" i="2"/>
  <c r="E14" i="2"/>
  <c r="F9" i="2"/>
  <c r="D9" i="43" l="1"/>
  <c r="M4" i="56" l="1"/>
  <c r="B4" i="56"/>
  <c r="D12" i="44"/>
  <c r="B4" i="46" l="1"/>
  <c r="F14" i="37" l="1"/>
  <c r="F15" i="37"/>
  <c r="F16" i="37"/>
  <c r="F17" i="37"/>
  <c r="F18" i="37"/>
  <c r="F19" i="37"/>
  <c r="F20" i="37"/>
  <c r="F21" i="37"/>
  <c r="F22" i="37"/>
  <c r="F23" i="37"/>
  <c r="F24" i="37"/>
  <c r="F13" i="37"/>
  <c r="F25" i="37" l="1"/>
  <c r="B4" i="39"/>
  <c r="B4" i="50"/>
  <c r="D13" i="44" l="1"/>
  <c r="D14" i="44"/>
  <c r="D15" i="44"/>
  <c r="D16" i="44"/>
  <c r="D17" i="44"/>
  <c r="D18" i="44"/>
  <c r="D19" i="44"/>
  <c r="D20" i="44"/>
  <c r="D21" i="44"/>
  <c r="D22" i="44"/>
  <c r="D23" i="44"/>
  <c r="G22" i="50"/>
  <c r="F22" i="50"/>
  <c r="D24" i="44" l="1"/>
  <c r="A17" i="1"/>
  <c r="A18" i="1"/>
  <c r="A20" i="1"/>
  <c r="A10" i="1"/>
  <c r="A11" i="1"/>
  <c r="B14" i="2" l="1"/>
  <c r="B10" i="1" s="1"/>
  <c r="C23" i="54"/>
  <c r="B23" i="54"/>
  <c r="F22" i="54"/>
  <c r="F21" i="54"/>
  <c r="F20" i="54"/>
  <c r="F19" i="54"/>
  <c r="F18" i="54"/>
  <c r="F17" i="54"/>
  <c r="F16" i="54"/>
  <c r="F15" i="54"/>
  <c r="F14" i="54"/>
  <c r="F13" i="54"/>
  <c r="F12" i="54"/>
  <c r="I4" i="54"/>
  <c r="B4" i="54"/>
  <c r="P22" i="2"/>
  <c r="O22" i="2"/>
  <c r="N22" i="2"/>
  <c r="M22" i="2"/>
  <c r="L22" i="2"/>
  <c r="K22" i="2"/>
  <c r="J22" i="2"/>
  <c r="I22" i="2"/>
  <c r="H22" i="2"/>
  <c r="G22" i="2"/>
  <c r="F22" i="2"/>
  <c r="E22" i="2"/>
  <c r="A36" i="54" l="1"/>
  <c r="A22" i="54"/>
  <c r="A16" i="54"/>
  <c r="A19" i="54"/>
  <c r="A14" i="54"/>
  <c r="A18" i="54"/>
  <c r="A13" i="54"/>
  <c r="A17" i="54"/>
  <c r="F23" i="54"/>
  <c r="A21" i="54"/>
  <c r="A29" i="54"/>
  <c r="A33" i="54"/>
  <c r="A37" i="54"/>
  <c r="A12" i="54"/>
  <c r="A20" i="54"/>
  <c r="A26" i="54"/>
  <c r="A30" i="54"/>
  <c r="A34" i="54"/>
  <c r="A11" i="54"/>
  <c r="A15" i="54"/>
  <c r="A27" i="54"/>
  <c r="A31" i="54"/>
  <c r="A35" i="54"/>
  <c r="A28" i="54"/>
  <c r="A32" i="54"/>
  <c r="L4" i="50"/>
  <c r="P12" i="2" l="1"/>
  <c r="O12" i="2"/>
  <c r="N12" i="2"/>
  <c r="M12" i="2"/>
  <c r="L12" i="2"/>
  <c r="K12" i="2"/>
  <c r="J12" i="2"/>
  <c r="I12" i="2"/>
  <c r="H12" i="2"/>
  <c r="G12" i="2"/>
  <c r="F12" i="2"/>
  <c r="E12" i="2"/>
  <c r="P11" i="2"/>
  <c r="O11" i="2"/>
  <c r="N11" i="2"/>
  <c r="M11" i="2"/>
  <c r="L11" i="2"/>
  <c r="K11" i="2"/>
  <c r="J11" i="2"/>
  <c r="I11" i="2"/>
  <c r="H11" i="2"/>
  <c r="G11" i="2"/>
  <c r="F11" i="2"/>
  <c r="E11" i="2"/>
  <c r="B11" i="2"/>
  <c r="P10" i="2"/>
  <c r="O10" i="2"/>
  <c r="N10" i="2"/>
  <c r="M10" i="2"/>
  <c r="L10" i="2"/>
  <c r="K10" i="2"/>
  <c r="J10" i="2"/>
  <c r="I10" i="2"/>
  <c r="H10" i="2"/>
  <c r="G10" i="2"/>
  <c r="F10" i="2"/>
  <c r="P9" i="2"/>
  <c r="O9" i="2"/>
  <c r="N9" i="2"/>
  <c r="M9" i="2"/>
  <c r="L9" i="2"/>
  <c r="K9" i="2"/>
  <c r="J9" i="2"/>
  <c r="I9" i="2"/>
  <c r="H9" i="2"/>
  <c r="G9" i="2"/>
  <c r="E10" i="2"/>
  <c r="E9" i="2"/>
  <c r="B20" i="1"/>
  <c r="B22" i="2"/>
  <c r="B18" i="1" s="1"/>
  <c r="P4" i="39" l="1"/>
  <c r="B10" i="2"/>
  <c r="B9" i="2"/>
  <c r="B12" i="2" l="1"/>
  <c r="D22" i="50"/>
  <c r="C22" i="50"/>
  <c r="B22" i="50"/>
  <c r="H21" i="50"/>
  <c r="E21" i="50"/>
  <c r="H20" i="50"/>
  <c r="E20" i="50"/>
  <c r="H19" i="50"/>
  <c r="E19" i="50"/>
  <c r="H18" i="50"/>
  <c r="E18" i="50"/>
  <c r="H17" i="50"/>
  <c r="E17" i="50"/>
  <c r="H16" i="50"/>
  <c r="E16" i="50"/>
  <c r="H15" i="50"/>
  <c r="E15" i="50"/>
  <c r="H14" i="50"/>
  <c r="E14" i="50"/>
  <c r="H13" i="50"/>
  <c r="E13" i="50"/>
  <c r="H12" i="50"/>
  <c r="E12" i="50"/>
  <c r="H11" i="50"/>
  <c r="E11" i="50"/>
  <c r="H10" i="50"/>
  <c r="E10" i="50"/>
  <c r="A36" i="50"/>
  <c r="H22" i="50" l="1"/>
  <c r="E22" i="50"/>
  <c r="A14" i="50"/>
  <c r="A18" i="50"/>
  <c r="A25" i="50"/>
  <c r="A29" i="50"/>
  <c r="A10" i="50"/>
  <c r="A33" i="50"/>
  <c r="A13" i="50"/>
  <c r="A17" i="50"/>
  <c r="A21" i="50"/>
  <c r="A26" i="50"/>
  <c r="A30" i="50"/>
  <c r="A34" i="50"/>
  <c r="A12" i="50"/>
  <c r="A16" i="50"/>
  <c r="A20" i="50"/>
  <c r="A27" i="50"/>
  <c r="A31" i="50"/>
  <c r="A35" i="50"/>
  <c r="A11" i="50"/>
  <c r="A15" i="50"/>
  <c r="A19" i="50"/>
  <c r="A28" i="50"/>
  <c r="A32" i="50"/>
  <c r="D24" i="46" l="1"/>
  <c r="E25" i="37"/>
  <c r="H25" i="46"/>
  <c r="G25" i="46"/>
  <c r="I14" i="46"/>
  <c r="I15" i="46"/>
  <c r="I16" i="46"/>
  <c r="I17" i="46"/>
  <c r="I18" i="46"/>
  <c r="I19" i="46"/>
  <c r="I20" i="46"/>
  <c r="I21" i="46"/>
  <c r="I22" i="46"/>
  <c r="I23" i="46"/>
  <c r="I24" i="46"/>
  <c r="I13" i="46"/>
  <c r="D14" i="46"/>
  <c r="D15" i="46"/>
  <c r="D16" i="46"/>
  <c r="D17" i="46"/>
  <c r="D18" i="46"/>
  <c r="D19" i="46"/>
  <c r="D20" i="46"/>
  <c r="D21" i="46"/>
  <c r="D22" i="46"/>
  <c r="D23" i="46"/>
  <c r="D13" i="46"/>
  <c r="J56" i="46" l="1"/>
  <c r="I25" i="46"/>
  <c r="D25" i="46"/>
  <c r="C25" i="46"/>
  <c r="L4" i="46"/>
  <c r="G78" i="46" l="1"/>
  <c r="G76" i="46"/>
  <c r="G74" i="46"/>
  <c r="G72" i="46"/>
  <c r="G70" i="46"/>
  <c r="G68" i="46"/>
  <c r="A56" i="46"/>
  <c r="A52" i="46"/>
  <c r="A48" i="46"/>
  <c r="A78" i="46"/>
  <c r="A76" i="46"/>
  <c r="A74" i="46"/>
  <c r="A72" i="46"/>
  <c r="A70" i="46"/>
  <c r="A68" i="46"/>
  <c r="A55" i="46"/>
  <c r="A51" i="46"/>
  <c r="A47" i="46"/>
  <c r="G77" i="46"/>
  <c r="G75" i="46"/>
  <c r="G73" i="46"/>
  <c r="G71" i="46"/>
  <c r="G69" i="46"/>
  <c r="G67" i="46"/>
  <c r="A58" i="46"/>
  <c r="A54" i="46"/>
  <c r="A50" i="46"/>
  <c r="A46" i="46"/>
  <c r="G66" i="46"/>
  <c r="A77" i="46"/>
  <c r="A75" i="46"/>
  <c r="A73" i="46"/>
  <c r="A71" i="46"/>
  <c r="A69" i="46"/>
  <c r="A67" i="46"/>
  <c r="A57" i="46"/>
  <c r="A53" i="46"/>
  <c r="A49" i="46"/>
  <c r="A29" i="46"/>
  <c r="J58" i="46"/>
  <c r="J57" i="46"/>
  <c r="A41" i="46"/>
  <c r="A40" i="46"/>
  <c r="A39" i="46"/>
  <c r="A38" i="46"/>
  <c r="A37" i="46"/>
  <c r="A36" i="46"/>
  <c r="A35" i="46"/>
  <c r="A34" i="46"/>
  <c r="A33" i="46"/>
  <c r="A32" i="46"/>
  <c r="A31" i="46"/>
  <c r="A30" i="46"/>
  <c r="A110" i="46"/>
  <c r="A106" i="46"/>
  <c r="A102" i="46"/>
  <c r="A98" i="46"/>
  <c r="A92" i="46"/>
  <c r="A88" i="46"/>
  <c r="A84" i="46"/>
  <c r="A109" i="46"/>
  <c r="A105" i="46"/>
  <c r="A101" i="46"/>
  <c r="A95" i="46"/>
  <c r="A91" i="46"/>
  <c r="A87" i="46"/>
  <c r="A83" i="46"/>
  <c r="A108" i="46"/>
  <c r="A104" i="46"/>
  <c r="A100" i="46"/>
  <c r="A94" i="46"/>
  <c r="A90" i="46"/>
  <c r="A86" i="46"/>
  <c r="A107" i="46"/>
  <c r="A103" i="46"/>
  <c r="A99" i="46"/>
  <c r="A93" i="46"/>
  <c r="A89" i="46"/>
  <c r="A85" i="46"/>
  <c r="A12" i="46"/>
  <c r="A17" i="46"/>
  <c r="A15" i="46"/>
  <c r="A13" i="46"/>
  <c r="A19" i="46"/>
  <c r="A21" i="46"/>
  <c r="A23" i="46"/>
  <c r="A14" i="46"/>
  <c r="A16" i="46"/>
  <c r="A18" i="46"/>
  <c r="A20" i="46"/>
  <c r="A22" i="46"/>
  <c r="A24" i="46"/>
  <c r="C24" i="44" l="1"/>
  <c r="K4" i="44"/>
  <c r="B4" i="44"/>
  <c r="A11" i="44" l="1"/>
  <c r="A12" i="44"/>
  <c r="A28" i="44"/>
  <c r="A27" i="44"/>
  <c r="A39" i="44"/>
  <c r="A14" i="44"/>
  <c r="A16" i="44"/>
  <c r="A18" i="44"/>
  <c r="A20" i="44"/>
  <c r="A22" i="44"/>
  <c r="A29" i="44"/>
  <c r="A33" i="44"/>
  <c r="A37" i="44"/>
  <c r="A32" i="44"/>
  <c r="A30" i="44"/>
  <c r="A34" i="44"/>
  <c r="A38" i="44"/>
  <c r="A36" i="44"/>
  <c r="A13" i="44"/>
  <c r="A15" i="44"/>
  <c r="A17" i="44"/>
  <c r="A19" i="44"/>
  <c r="A21" i="44"/>
  <c r="A23" i="44"/>
  <c r="A31" i="44"/>
  <c r="A35" i="44"/>
  <c r="G4" i="43"/>
  <c r="A20" i="43" s="1"/>
  <c r="B4" i="43"/>
  <c r="D20" i="43"/>
  <c r="D19" i="43"/>
  <c r="D18" i="43"/>
  <c r="D17" i="43"/>
  <c r="D16" i="43"/>
  <c r="D15" i="43"/>
  <c r="D14" i="43"/>
  <c r="D13" i="43"/>
  <c r="D12" i="43"/>
  <c r="D11" i="43"/>
  <c r="D10" i="43"/>
  <c r="A9" i="43" l="1"/>
  <c r="A11" i="43"/>
  <c r="A13" i="43"/>
  <c r="A15" i="43"/>
  <c r="A17" i="43"/>
  <c r="A19" i="43"/>
  <c r="A10" i="43"/>
  <c r="A12" i="43"/>
  <c r="A14" i="43"/>
  <c r="A16" i="43"/>
  <c r="A18" i="43"/>
  <c r="E13" i="39" l="1"/>
  <c r="L26" i="39" s="1"/>
  <c r="F13" i="39"/>
  <c r="L27" i="39" s="1"/>
  <c r="G13" i="39"/>
  <c r="L28" i="39" s="1"/>
  <c r="H13" i="39"/>
  <c r="L29" i="39" s="1"/>
  <c r="I13" i="39"/>
  <c r="L30" i="39" s="1"/>
  <c r="J13" i="39"/>
  <c r="L31" i="39" s="1"/>
  <c r="K13" i="39"/>
  <c r="L32" i="39" s="1"/>
  <c r="L13" i="39"/>
  <c r="L33" i="39" s="1"/>
  <c r="M13" i="39"/>
  <c r="L34" i="39" s="1"/>
  <c r="N13" i="39"/>
  <c r="L35" i="39" s="1"/>
  <c r="O13" i="39"/>
  <c r="L36" i="39" s="1"/>
  <c r="P13" i="39"/>
  <c r="L37" i="39" s="1"/>
  <c r="E16" i="39"/>
  <c r="F16" i="39"/>
  <c r="G16" i="39"/>
  <c r="H16" i="39"/>
  <c r="I16" i="39"/>
  <c r="J16" i="39"/>
  <c r="K16" i="39"/>
  <c r="L16" i="39"/>
  <c r="M16" i="39"/>
  <c r="N16" i="39"/>
  <c r="O16" i="39"/>
  <c r="P16" i="39"/>
  <c r="D11" i="6" l="1"/>
  <c r="D12" i="24" l="1"/>
  <c r="D13" i="24"/>
  <c r="D14" i="24"/>
  <c r="D15" i="24"/>
  <c r="D16" i="24"/>
  <c r="D17" i="24"/>
  <c r="D18" i="24"/>
  <c r="D19" i="24"/>
  <c r="D20" i="24"/>
  <c r="D21" i="24"/>
  <c r="D22" i="24"/>
  <c r="D11" i="24"/>
  <c r="J4" i="2" l="1"/>
  <c r="A14" i="1" l="1"/>
  <c r="A16" i="1"/>
  <c r="A6" i="1"/>
  <c r="A7" i="1"/>
  <c r="A8" i="1"/>
  <c r="A13" i="1"/>
  <c r="A5" i="1"/>
  <c r="A12" i="1"/>
  <c r="A9" i="1"/>
  <c r="A4" i="1"/>
  <c r="B17" i="1"/>
  <c r="L4" i="37"/>
  <c r="B4" i="37"/>
  <c r="B16" i="1"/>
  <c r="B14" i="1"/>
  <c r="B13" i="1"/>
  <c r="B15" i="2"/>
  <c r="B11" i="1" s="1"/>
  <c r="D45" i="7"/>
  <c r="P15" i="7"/>
  <c r="P45" i="7" s="1"/>
  <c r="O15" i="7"/>
  <c r="O45" i="7" s="1"/>
  <c r="N15" i="7"/>
  <c r="N45" i="7" s="1"/>
  <c r="M15" i="7"/>
  <c r="M45" i="7" s="1"/>
  <c r="L15" i="7"/>
  <c r="L45" i="7" s="1"/>
  <c r="K15" i="7"/>
  <c r="K45" i="7" s="1"/>
  <c r="J15" i="7"/>
  <c r="J45" i="7" s="1"/>
  <c r="I15" i="7"/>
  <c r="I45" i="7" s="1"/>
  <c r="H15" i="7"/>
  <c r="H45" i="7" s="1"/>
  <c r="G15" i="7"/>
  <c r="G45" i="7" s="1"/>
  <c r="F15" i="7"/>
  <c r="F45" i="7" s="1"/>
  <c r="E45" i="7"/>
  <c r="B8" i="1"/>
  <c r="B7" i="1"/>
  <c r="B6" i="1"/>
  <c r="C23" i="24"/>
  <c r="B23" i="24"/>
  <c r="G4" i="24"/>
  <c r="A37" i="24" s="1"/>
  <c r="B4" i="24"/>
  <c r="P4" i="7"/>
  <c r="B4" i="7"/>
  <c r="E24" i="6"/>
  <c r="J4" i="6"/>
  <c r="A38" i="6" s="1"/>
  <c r="B4" i="6"/>
  <c r="A78" i="37" l="1"/>
  <c r="G77" i="37"/>
  <c r="G75" i="37"/>
  <c r="G73" i="37"/>
  <c r="G71" i="37"/>
  <c r="G69" i="37"/>
  <c r="G67" i="37"/>
  <c r="A77" i="37"/>
  <c r="A75" i="37"/>
  <c r="A73" i="37"/>
  <c r="A71" i="37"/>
  <c r="A69" i="37"/>
  <c r="A67" i="37"/>
  <c r="G78" i="37"/>
  <c r="G76" i="37"/>
  <c r="G74" i="37"/>
  <c r="G72" i="37"/>
  <c r="G70" i="37"/>
  <c r="G68" i="37"/>
  <c r="G66" i="37"/>
  <c r="A76" i="37"/>
  <c r="A74" i="37"/>
  <c r="A72" i="37"/>
  <c r="A70" i="37"/>
  <c r="A68" i="37"/>
  <c r="A12" i="37"/>
  <c r="A40" i="37"/>
  <c r="A36" i="37"/>
  <c r="A32" i="37"/>
  <c r="A38" i="37"/>
  <c r="A34" i="37"/>
  <c r="A37" i="37"/>
  <c r="A55" i="37"/>
  <c r="A53" i="37"/>
  <c r="A51" i="37"/>
  <c r="A49" i="37"/>
  <c r="A47" i="37"/>
  <c r="A46" i="37"/>
  <c r="A39" i="37"/>
  <c r="A35" i="37"/>
  <c r="A31" i="37"/>
  <c r="A29" i="37"/>
  <c r="A30" i="37"/>
  <c r="A41" i="37"/>
  <c r="A33" i="37"/>
  <c r="A58" i="37"/>
  <c r="A57" i="37"/>
  <c r="A56" i="37"/>
  <c r="A54" i="37"/>
  <c r="A52" i="37"/>
  <c r="A50" i="37"/>
  <c r="A48" i="37"/>
  <c r="D18" i="7"/>
  <c r="D10" i="7"/>
  <c r="D24" i="6"/>
  <c r="M10" i="7"/>
  <c r="M18" i="7"/>
  <c r="P18" i="7"/>
  <c r="L18" i="7"/>
  <c r="H18" i="7"/>
  <c r="O18" i="7"/>
  <c r="K18" i="7"/>
  <c r="G18" i="7"/>
  <c r="N18" i="7"/>
  <c r="J18" i="7"/>
  <c r="F18" i="7"/>
  <c r="I18" i="7"/>
  <c r="E18" i="7"/>
  <c r="D23" i="24"/>
  <c r="A13" i="37"/>
  <c r="A14" i="37"/>
  <c r="A15" i="37"/>
  <c r="A16" i="37"/>
  <c r="A17" i="37"/>
  <c r="A18" i="37"/>
  <c r="A19" i="37"/>
  <c r="A20" i="37"/>
  <c r="A21" i="37"/>
  <c r="A22" i="37"/>
  <c r="A23" i="37"/>
  <c r="A24" i="37"/>
  <c r="F10" i="7"/>
  <c r="J10" i="7"/>
  <c r="N10" i="7"/>
  <c r="G10" i="7"/>
  <c r="K10" i="7"/>
  <c r="O10" i="7"/>
  <c r="H10" i="7"/>
  <c r="L10" i="7"/>
  <c r="P10" i="7"/>
  <c r="E10" i="7"/>
  <c r="I10" i="7"/>
  <c r="A15" i="24"/>
  <c r="A30" i="24"/>
  <c r="A13" i="24"/>
  <c r="A21" i="24"/>
  <c r="A34" i="24"/>
  <c r="A11" i="24"/>
  <c r="A19" i="24"/>
  <c r="A17" i="24"/>
  <c r="A26" i="24"/>
  <c r="A12" i="24"/>
  <c r="A16" i="24"/>
  <c r="A20" i="24"/>
  <c r="A27" i="24"/>
  <c r="A31" i="24"/>
  <c r="A35" i="24"/>
  <c r="A28" i="24"/>
  <c r="A32" i="24"/>
  <c r="A36" i="24"/>
  <c r="A14" i="24"/>
  <c r="A18" i="24"/>
  <c r="A22" i="24"/>
  <c r="A29" i="24"/>
  <c r="A33" i="24"/>
  <c r="A11" i="6"/>
  <c r="A31" i="6"/>
  <c r="A27" i="6"/>
  <c r="A35" i="6"/>
  <c r="A14" i="6"/>
  <c r="A16" i="6"/>
  <c r="A18" i="6"/>
  <c r="A20" i="6"/>
  <c r="A22" i="6"/>
  <c r="A28" i="6"/>
  <c r="A32" i="6"/>
  <c r="A36" i="6"/>
  <c r="A12" i="6"/>
  <c r="A29" i="6"/>
  <c r="A33" i="6"/>
  <c r="A37" i="6"/>
  <c r="A13" i="6"/>
  <c r="A15" i="6"/>
  <c r="A17" i="6"/>
  <c r="A19" i="6"/>
  <c r="A21" i="6"/>
  <c r="A23" i="6"/>
  <c r="A30" i="6"/>
  <c r="A34" i="6"/>
  <c r="F24" i="6" l="1"/>
  <c r="G24" i="6" s="1"/>
  <c r="A1" i="1" l="1"/>
  <c r="B5" i="1"/>
  <c r="P7" i="2"/>
  <c r="O7" i="2"/>
  <c r="N7" i="2"/>
  <c r="M7" i="2"/>
  <c r="L7" i="2"/>
  <c r="K7" i="2"/>
  <c r="J7" i="2"/>
  <c r="I7" i="2"/>
  <c r="H7" i="2"/>
  <c r="G7" i="2"/>
  <c r="F7" i="2"/>
  <c r="E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Ane Gangås Bromset</author>
  </authors>
  <commentList>
    <comment ref="K44" authorId="0" shapeId="0" xr:uid="{B081ABE1-573C-44C8-9D50-0D64638A4270}">
      <text>
        <r>
          <rPr>
            <sz val="9"/>
            <color indexed="81"/>
            <rFont val="Tahoma"/>
            <family val="2"/>
          </rPr>
          <t xml:space="preserve">Dersom virksomheten har AGA-sats 14,1% for alle bør saldo på 2782 tilsvare 14,1% av saldo på 1579. </t>
        </r>
      </text>
    </comment>
  </commentList>
</comments>
</file>

<file path=xl/sharedStrings.xml><?xml version="1.0" encoding="utf-8"?>
<sst xmlns="http://schemas.openxmlformats.org/spreadsheetml/2006/main" count="557" uniqueCount="277">
  <si>
    <t>Brutto</t>
  </si>
  <si>
    <t>Netto</t>
  </si>
  <si>
    <t>Virksomhet:</t>
  </si>
  <si>
    <t>År:</t>
  </si>
  <si>
    <t>Skjema</t>
  </si>
  <si>
    <t xml:space="preserve"> </t>
  </si>
  <si>
    <t>Periode</t>
  </si>
  <si>
    <t>Dato</t>
  </si>
  <si>
    <t>Hovedbok</t>
  </si>
  <si>
    <t>Anleggsverdiregnskap</t>
  </si>
  <si>
    <t>Kontrollsum</t>
  </si>
  <si>
    <t>Initialer</t>
  </si>
  <si>
    <t>Sum</t>
  </si>
  <si>
    <t>Avstemmingsmappen SRS</t>
  </si>
  <si>
    <t>Til avst.oversikt</t>
  </si>
  <si>
    <t>Skjema S01</t>
  </si>
  <si>
    <t>Avst.kode</t>
  </si>
  <si>
    <t>Alt OK</t>
  </si>
  <si>
    <t>Avvik</t>
  </si>
  <si>
    <t>Aktuell for:</t>
  </si>
  <si>
    <t>Brutto- og nettobudsjetterte virksomheter</t>
  </si>
  <si>
    <t>Kontrollpunkt</t>
  </si>
  <si>
    <t>Resultat             (ok / avvik)</t>
  </si>
  <si>
    <t>Skjema S02</t>
  </si>
  <si>
    <t>Avstemmingskode</t>
  </si>
  <si>
    <t>Sum totalt</t>
  </si>
  <si>
    <t>Forklaring på differanser:</t>
  </si>
  <si>
    <t>Konto 1000-1299</t>
  </si>
  <si>
    <t>Konto 215*</t>
  </si>
  <si>
    <t>Konto 395*</t>
  </si>
  <si>
    <t>Konto 600*-606*</t>
  </si>
  <si>
    <t>Differanse</t>
  </si>
  <si>
    <t>Kontroll av ikke inntektsført bevilgning</t>
  </si>
  <si>
    <t>Kontroll av inntektsføring av avskrivinger</t>
  </si>
  <si>
    <t>Avstemming av statens finansiering av immaterielle eiendeler og varige driftmidler</t>
  </si>
  <si>
    <t>Skjema S04</t>
  </si>
  <si>
    <t>Avstemming av aktivert driftsbevilgning</t>
  </si>
  <si>
    <t>Kontroll av inntektsføring til motsatt sammenstilling</t>
  </si>
  <si>
    <t>Avstemming</t>
  </si>
  <si>
    <t>S01</t>
  </si>
  <si>
    <t>S02</t>
  </si>
  <si>
    <t>S03</t>
  </si>
  <si>
    <t>S04</t>
  </si>
  <si>
    <t>S06</t>
  </si>
  <si>
    <t>Avstemming og kontroller vedrørende anleggsmidler</t>
  </si>
  <si>
    <t>Avstemming av innteksført driftsbevilgning</t>
  </si>
  <si>
    <t>Ved bruk av interimsavstemminger kan denne limes inn i avstemmingsmappa som spesifikasjon av aktuell konto.</t>
  </si>
  <si>
    <t>Saldo balansekonto</t>
  </si>
  <si>
    <t>Konto</t>
  </si>
  <si>
    <t>Kontonavn</t>
  </si>
  <si>
    <t>IB</t>
  </si>
  <si>
    <t>Bilagsdato</t>
  </si>
  <si>
    <t>Beløp</t>
  </si>
  <si>
    <t>Kommentar</t>
  </si>
  <si>
    <t>Nettobudsjetterte virksomheter</t>
  </si>
  <si>
    <t>Saldospesifikasjon</t>
  </si>
  <si>
    <t>Beskrivelse</t>
  </si>
  <si>
    <t>Sum saldo</t>
  </si>
  <si>
    <t>Sum spesifikasjon</t>
  </si>
  <si>
    <t>Differanse: saldo - spesifikasjon</t>
  </si>
  <si>
    <t>Kontroll av periodiserte inntekter og kostnader</t>
  </si>
  <si>
    <t>Spesifikasjon av alle åpne poster på konto for aktuell avstemmingsmåned:</t>
  </si>
  <si>
    <t>Kontroll av konto 1530 Opptjent, ikke fakturert driftsinntekt</t>
  </si>
  <si>
    <t>Opptjent, ikke fakturert driftsinntekt</t>
  </si>
  <si>
    <t>Bilagsnummer</t>
  </si>
  <si>
    <t>Det er ingen eldre poster på kontoen som er fakturert, 
men ikke tilbakeført.</t>
  </si>
  <si>
    <t>Påløpte kostnader</t>
  </si>
  <si>
    <t>S09</t>
  </si>
  <si>
    <t>S10</t>
  </si>
  <si>
    <t>Avstemming av påløpte lønnskostnader</t>
  </si>
  <si>
    <t>S14</t>
  </si>
  <si>
    <t>S15</t>
  </si>
  <si>
    <t>S16</t>
  </si>
  <si>
    <t>Konto 2915</t>
  </si>
  <si>
    <t>Konto 2942</t>
  </si>
  <si>
    <t>5080/5180</t>
  </si>
  <si>
    <t>Skjema S15</t>
  </si>
  <si>
    <t>Skjema S14</t>
  </si>
  <si>
    <t>Innholdsfortegnelse og oversikt over avstemminger</t>
  </si>
  <si>
    <t>Aktuell for</t>
  </si>
  <si>
    <t>Ja</t>
  </si>
  <si>
    <t>Nei</t>
  </si>
  <si>
    <t>Virksomheter</t>
  </si>
  <si>
    <t>Bruttobudsjettert</t>
  </si>
  <si>
    <t>Nettobudsjettert</t>
  </si>
  <si>
    <t>Aktivert driftsbevilgning i anleggsverdiregnskapet</t>
  </si>
  <si>
    <t>Kontroll av AGA på påløpte lønnkostnader</t>
  </si>
  <si>
    <t>Avstemmingsoversikt SRS</t>
  </si>
  <si>
    <t>Saldo på konto 1295-1299 er lik null        (ok/avvik)</t>
  </si>
  <si>
    <t>Saldo pr konto lik mellom hovedbok og anleggsverdiregnskap (ok/avvik)</t>
  </si>
  <si>
    <t>Kontroll av bokført gevinst/tap ved salg og utrangering av anleggsmidler</t>
  </si>
  <si>
    <t>Netto totalt tap/gevinst i anleggsverdiregnskapet</t>
  </si>
  <si>
    <t>Konto 780*                      Tap</t>
  </si>
  <si>
    <t>Konto 381*                       Gevinst</t>
  </si>
  <si>
    <t>Differanse
bokført gevinst/tap</t>
  </si>
  <si>
    <t>Konto 391*                Inntektsført bevilgning knyttet til investering</t>
  </si>
  <si>
    <t>Skjema S03</t>
  </si>
  <si>
    <t>S04A</t>
  </si>
  <si>
    <t>S04B</t>
  </si>
  <si>
    <t>Forklaring på differanse mellom hovedbok og anleggsverdiregnskap</t>
  </si>
  <si>
    <t xml:space="preserve">Beløp </t>
  </si>
  <si>
    <t>Avvik Konto 1295-1299</t>
  </si>
  <si>
    <t>Beløp Hovedbok</t>
  </si>
  <si>
    <t>Beløp Anlegg</t>
  </si>
  <si>
    <t>Avsetning påløpte refusjoner</t>
  </si>
  <si>
    <t>5801/5811</t>
  </si>
  <si>
    <t>1575, 1576, 1577, 1578</t>
  </si>
  <si>
    <t>Konto 2910</t>
  </si>
  <si>
    <t>AGA på overtid og reisetid til utbetaling</t>
  </si>
  <si>
    <t>AGA på fleksitid, reisetid og overtid til avspasering og ikke avviklede feriedager</t>
  </si>
  <si>
    <t>AGA på påløpte refusjoner fra NAV</t>
  </si>
  <si>
    <t>AGA påløpte lønnskostnader</t>
  </si>
  <si>
    <t>Skyldig påløpt lønn</t>
  </si>
  <si>
    <t>Avsetning fleksitid, reisetid, feriedager etc</t>
  </si>
  <si>
    <t>5090/5190</t>
  </si>
  <si>
    <t>Påløpt, ikke utbetalt lønn fast ansatte/midlertidig ansatte</t>
  </si>
  <si>
    <t>Skyldige feriepenger av opptjent, ikke utbetalt lønn</t>
  </si>
  <si>
    <t>5050/5150, 5000/5100</t>
  </si>
  <si>
    <t>Overtid fast ansatte/midlertidig ansatte</t>
  </si>
  <si>
    <t>Feriepenger fast ansatte/midlertidig ansatte</t>
  </si>
  <si>
    <t>Periodisering K27 desember</t>
  </si>
  <si>
    <t>Grunnlag feriedager SAP</t>
  </si>
  <si>
    <t>Grunnlag avsetning fleksitid, reisetid og overtid til avspasering SAP</t>
  </si>
  <si>
    <t>Grunnlag avsetning reisetid og overtid til utbetaling SAP</t>
  </si>
  <si>
    <t>Konto 380*                 Salgssum anleggsverdiregnskap</t>
  </si>
  <si>
    <t>Skjema S06</t>
  </si>
  <si>
    <t>OK</t>
  </si>
  <si>
    <t>avvik</t>
  </si>
  <si>
    <t>S07</t>
  </si>
  <si>
    <t>S08</t>
  </si>
  <si>
    <t>Skjema S07</t>
  </si>
  <si>
    <t>Skjema S08</t>
  </si>
  <si>
    <t>--&gt; Avstemming mot SAP ved automatiserte avsetninger</t>
  </si>
  <si>
    <t>Kommentarer:</t>
  </si>
  <si>
    <t>Andre kontroller/intern kontroll</t>
  </si>
  <si>
    <r>
      <t>**</t>
    </r>
    <r>
      <rPr>
        <sz val="14"/>
        <rFont val="Calibri"/>
        <family val="2"/>
        <scheme val="minor"/>
      </rPr>
      <t>Endring i SRS 10 Inntekt fra bevilgning med tidlig anvendelse fom regnskapsår 2019. Obligatorisk fra regnskapsår 2020.</t>
    </r>
  </si>
  <si>
    <t>Nei**</t>
  </si>
  <si>
    <t>Avstemming av interimskonti i UBW-Agresso kan benyttes for å spesifisere saldoen pr. periodeslutt. Obs! Ikke utlign transer på forskjellige perioder før denne avstemmingen er foretatt.</t>
  </si>
  <si>
    <t>Avsetning overtid og reisetid til utbetaling</t>
  </si>
  <si>
    <t>Differanse tidsaldoer</t>
  </si>
  <si>
    <t>Differanse avsetning overtid og reisetid til utbetaling</t>
  </si>
  <si>
    <t>Inntektsførte refusjoner</t>
  </si>
  <si>
    <t xml:space="preserve">Differanse avsetning </t>
  </si>
  <si>
    <t>Differanse grunnlag for avsetning</t>
  </si>
  <si>
    <t>Kontroll av avsetning av påløpte refusjoner fra NAV</t>
  </si>
  <si>
    <t>Skjema S16</t>
  </si>
  <si>
    <t>Differanse1</t>
  </si>
  <si>
    <t>Differanse2</t>
  </si>
  <si>
    <t>YPT_BUDSJ_LOG</t>
  </si>
  <si>
    <t>Rimelighetsvurdering (ok/avvik)</t>
  </si>
  <si>
    <t>Avstemming hovedbok mot anleggsverdiregnskap (XAT02)</t>
  </si>
  <si>
    <t xml:space="preserve">Avsetning fleksitid, over- og reisetid til avspasering                                  Avsetning opptjente ikke avviklede feriedager </t>
  </si>
  <si>
    <t>Avstemming av påløpt lønnkostnad</t>
  </si>
  <si>
    <t>Gjennomgangskonto NAV</t>
  </si>
  <si>
    <t>Avsetning tap på fordring</t>
  </si>
  <si>
    <t>1. tertial</t>
  </si>
  <si>
    <t>2. tertial</t>
  </si>
  <si>
    <t>3.tertial</t>
  </si>
  <si>
    <t>Bankinnskudd (utenfor statens konsernkonto)</t>
  </si>
  <si>
    <t>Gjennomgang av anleggsregister</t>
  </si>
  <si>
    <t>Konstaterte tap på fordringer</t>
  </si>
  <si>
    <t>Sjekkliste ved delårsavslutning</t>
  </si>
  <si>
    <t>Firmaopplysninger:</t>
  </si>
  <si>
    <t>xx</t>
  </si>
  <si>
    <t>AgrXxx</t>
  </si>
  <si>
    <t>Firmakode SAP</t>
  </si>
  <si>
    <t>xxxx</t>
  </si>
  <si>
    <t>Klient SAP</t>
  </si>
  <si>
    <t>xxx</t>
  </si>
  <si>
    <r>
      <t xml:space="preserve">S03A og S03B </t>
    </r>
    <r>
      <rPr>
        <i/>
        <sz val="11"/>
        <color theme="1"/>
        <rFont val="Calibri"/>
        <family val="2"/>
        <scheme val="minor"/>
      </rPr>
      <t>Avstemming av aktivert driftsbevilgning</t>
    </r>
  </si>
  <si>
    <r>
      <t xml:space="preserve">S06 </t>
    </r>
    <r>
      <rPr>
        <i/>
        <sz val="11"/>
        <color theme="1"/>
        <rFont val="Calibri"/>
        <family val="2"/>
        <scheme val="minor"/>
      </rPr>
      <t>Avstemming av inntektsført bevilgning (nto)</t>
    </r>
  </si>
  <si>
    <t>Browser UBW:</t>
  </si>
  <si>
    <r>
      <t xml:space="preserve">S08 </t>
    </r>
    <r>
      <rPr>
        <i/>
        <sz val="11"/>
        <color theme="1"/>
        <rFont val="Calibri"/>
        <family val="2"/>
        <scheme val="minor"/>
      </rPr>
      <t>Kontroll av konto 1530 Opptjent, ikke fakt. In</t>
    </r>
  </si>
  <si>
    <r>
      <t xml:space="preserve">S15A </t>
    </r>
    <r>
      <rPr>
        <i/>
        <sz val="11"/>
        <color theme="1"/>
        <rFont val="Calibri"/>
        <family val="2"/>
        <scheme val="minor"/>
      </rPr>
      <t>Kontroll av påløpt AGA</t>
    </r>
  </si>
  <si>
    <r>
      <t xml:space="preserve">S15B </t>
    </r>
    <r>
      <rPr>
        <i/>
        <sz val="11"/>
        <color theme="1"/>
        <rFont val="Calibri"/>
        <family val="2"/>
        <scheme val="minor"/>
      </rPr>
      <t>Kontroll av påløpt AGA SAP</t>
    </r>
  </si>
  <si>
    <t>Totale inntekter konto 3*</t>
  </si>
  <si>
    <t>Totale utgifter konto 4*-81*</t>
  </si>
  <si>
    <t>Konto 380*         Hovedbok (unntatt bilagsart MT)</t>
  </si>
  <si>
    <t>Differanse avsetning = reversering</t>
  </si>
  <si>
    <t xml:space="preserve">Kodeoversikt </t>
  </si>
  <si>
    <t>Sett 1</t>
  </si>
  <si>
    <t>DFØ følger opp</t>
  </si>
  <si>
    <t>Kunde følger opp</t>
  </si>
  <si>
    <t>Sett 2</t>
  </si>
  <si>
    <t>Sett 3</t>
  </si>
  <si>
    <t xml:space="preserve">Avregning (motpost 2160) Konto 8900 </t>
  </si>
  <si>
    <t>Disponering (periodens resultat, motpost 2050) Konto 8800</t>
  </si>
  <si>
    <t>Opptjent leieinntekt</t>
  </si>
  <si>
    <t>Avregning bevilgningsfinansiert virksomhet (nettobudsjetterte virksomheter)</t>
  </si>
  <si>
    <t>Ikke inntektsført bevilgning (nettobudsjetterte virksomheter)</t>
  </si>
  <si>
    <t>Ikke inntektsført tilskudd og overføringer (nettobudsjetterte virksomheter)</t>
  </si>
  <si>
    <t>Posteringer vedrørende innkrevingsvirksomhet og tilskuddsforvaltning</t>
  </si>
  <si>
    <t>Avsetning ubenyttede feriedager</t>
  </si>
  <si>
    <t>Lønns-refusjoner ved årets slutt</t>
  </si>
  <si>
    <t>Varetelling</t>
  </si>
  <si>
    <t>Vurdering av samtlige balansekontoer</t>
  </si>
  <si>
    <t>Overføre balanse til nytt år</t>
  </si>
  <si>
    <t>Årsavslutning anlegg</t>
  </si>
  <si>
    <t>Årsavslutnings-posteringer</t>
  </si>
  <si>
    <t>Vurderinger og tilleggsaktiviteter ved delårsavslutning og årsavslutning, se praktiske konteringseksempler på DFØs hjemmesider.</t>
  </si>
  <si>
    <t>Merknad</t>
  </si>
  <si>
    <t>Ikke inntektsført bevilgning fra fagdepartement (gjeld)</t>
  </si>
  <si>
    <t>Oppgave 1</t>
  </si>
  <si>
    <t>Oppgave 2</t>
  </si>
  <si>
    <t>Ikke inntektsført bevilgning fra andre departementer (gjeld)</t>
  </si>
  <si>
    <t>Ikke inntektsførte tilskudd og overføringer (gjeld)</t>
  </si>
  <si>
    <t>Opptjente, ikke mottatte tilskudd og overføringer (fordringer)</t>
  </si>
  <si>
    <t>Oppgave 3…</t>
  </si>
  <si>
    <t>Oppgave</t>
  </si>
  <si>
    <t>Sum spesifikasjon 218*</t>
  </si>
  <si>
    <t>Sum spesifikasjon 217*</t>
  </si>
  <si>
    <t xml:space="preserve">Er reklassifisering gjennomført? </t>
  </si>
  <si>
    <t>Forskuddsbetalt leie (manuelle avsetninger)</t>
  </si>
  <si>
    <t>Forskuddsbetalte kostnader (manuelle avsetninger)</t>
  </si>
  <si>
    <t>Mottatt forskuddsbetaling (manuelle)</t>
  </si>
  <si>
    <t>Reklassifiseringsrapport APK01 viser en total oversikt over periodiserte poster per periode. Denne tas ut per periode for nettobudsjetterte virksomheter og minimum per delårsavslutning for bruttobudsjetterte virksomheter.</t>
  </si>
  <si>
    <t>Spesifikasjon av konto 216, 217 og 218</t>
  </si>
  <si>
    <t>Spesifikasjon av andre balansekonti SRS</t>
  </si>
  <si>
    <t xml:space="preserve">Gjennomgang av forskuddsbetalte poster per tertial med reklassifiseringsrapporten. Kontroller også om det er forskuddsbetalte poster som ikke er periodisert. Kontroll gjøres av virksomheten. </t>
  </si>
  <si>
    <r>
      <t xml:space="preserve">S07 </t>
    </r>
    <r>
      <rPr>
        <i/>
        <sz val="11"/>
        <color theme="1"/>
        <rFont val="Calibri"/>
        <family val="2"/>
        <scheme val="minor"/>
      </rPr>
      <t>Spesifikasjon av konto 216-218</t>
    </r>
  </si>
  <si>
    <t>Kontroll av poster med periodiseringsnøkkel (1700, 1790 og 2900)</t>
  </si>
  <si>
    <r>
      <t xml:space="preserve">S14A </t>
    </r>
    <r>
      <rPr>
        <i/>
        <sz val="11"/>
        <color theme="1"/>
        <rFont val="Calibri"/>
        <family val="2"/>
        <scheme val="minor"/>
      </rPr>
      <t>Avstemming påløpt lønnskostnad</t>
    </r>
  </si>
  <si>
    <r>
      <t xml:space="preserve">S14B </t>
    </r>
    <r>
      <rPr>
        <i/>
        <sz val="11"/>
        <color theme="1"/>
        <rFont val="Calibri"/>
        <family val="2"/>
        <scheme val="minor"/>
      </rPr>
      <t>Avstemming påløpt lønnskostnad SAP</t>
    </r>
  </si>
  <si>
    <t>2910: Fleksitid, reisetid, feriedager</t>
  </si>
  <si>
    <t>2915: overtid og reisetid til utbetaling</t>
  </si>
  <si>
    <t>Grafer som viser utvikling i avsetninger</t>
  </si>
  <si>
    <r>
      <t xml:space="preserve">S10A </t>
    </r>
    <r>
      <rPr>
        <i/>
        <sz val="11"/>
        <color theme="1"/>
        <rFont val="Calibri"/>
        <family val="2"/>
        <scheme val="minor"/>
      </rPr>
      <t>Kontroll av påløpte refusjoner fra NAV</t>
    </r>
  </si>
  <si>
    <t>Skjema S10</t>
  </si>
  <si>
    <t>Skjema S09</t>
  </si>
  <si>
    <t>Avstemming av inntektsført bevilgning (nto)</t>
  </si>
  <si>
    <r>
      <t xml:space="preserve">Browserrapport S02A og S02B </t>
    </r>
    <r>
      <rPr>
        <i/>
        <sz val="11"/>
        <color theme="1"/>
        <rFont val="Calibri"/>
        <family val="2"/>
        <scheme val="minor"/>
      </rPr>
      <t>Avstemming av statens finansiering av eiende</t>
    </r>
  </si>
  <si>
    <r>
      <t xml:space="preserve">S10B </t>
    </r>
    <r>
      <rPr>
        <i/>
        <sz val="11"/>
        <color theme="1"/>
        <rFont val="Calibri"/>
        <family val="2"/>
        <scheme val="minor"/>
      </rPr>
      <t>Kontroll av påløpte refusjoner fra NAV 20xx12</t>
    </r>
    <r>
      <rPr>
        <sz val="11"/>
        <color theme="1"/>
        <rFont val="Calibri"/>
        <family val="2"/>
        <scheme val="minor"/>
      </rPr>
      <t>(kolonne F)</t>
    </r>
  </si>
  <si>
    <t>Reversering av avsetning i periode 11 og 12 avstemmes i neste års avstemming</t>
  </si>
  <si>
    <t>Reversering 1 avsetning reisetid og overtid til utbetaling SAP for foregående periode</t>
  </si>
  <si>
    <t>Reversering 2 avsetning reisetid og overtid til utbetaling SAP for  to perioder siden</t>
  </si>
  <si>
    <t>Differanse konto 2915</t>
  </si>
  <si>
    <t>Firmakode Unit4 ERP</t>
  </si>
  <si>
    <t>Base Unit4 ERP</t>
  </si>
  <si>
    <t>Spørring Unit4 ERP:</t>
  </si>
  <si>
    <t xml:space="preserve">Spørring Unit4 ERP: </t>
  </si>
  <si>
    <t>Browser Unit4 ERP:</t>
  </si>
  <si>
    <t>Avstemming av interimskonti i Unit4 ERP benyttes for å spesifisere saldoen pr. periodeslutt. Obs! Ikke utlign transer på forskjellige periode før denne avstemmingen er foretatt.</t>
  </si>
  <si>
    <t>Forskuddsbetalt leie (Unit4 ERP)</t>
  </si>
  <si>
    <t>Forskuddsbetalte kostnader (Unit4 ERP)</t>
  </si>
  <si>
    <t>Mottatt forskuddsbetaling (Unit4 ERP)</t>
  </si>
  <si>
    <t xml:space="preserve">Browser Unit4 ERP: </t>
  </si>
  <si>
    <t>Differanse avsetning = Reversering</t>
  </si>
  <si>
    <t>Differanse konto 2910</t>
  </si>
  <si>
    <t>Reversering</t>
  </si>
  <si>
    <t>Forklaring på differanse tidsaldoer:</t>
  </si>
  <si>
    <t>Utgående balanse Unit4</t>
  </si>
  <si>
    <t>Avsetning fra SAP</t>
  </si>
  <si>
    <t>Skyldig påløpt lønn - Unit4 ERP Endring i perioden (BA MB)</t>
  </si>
  <si>
    <t>Avsetning fra SAP (Avsetning foregående og inneværende periode - reversering 1 inneværende periode)</t>
  </si>
  <si>
    <t>Reversering fleksitid foregående periode og feriedager 20xx12</t>
  </si>
  <si>
    <t>Kontroll av forskjell mellom utgående balanse i Unit4 ERP og avsetning fra SAP</t>
  </si>
  <si>
    <t>Avsetning fleksitid, reisetid, feriedager etc. - Endring i perioden (BA MB)</t>
  </si>
  <si>
    <t>Kontroll av forskjell mellom utgående balanse i Unit4 og avsetning fra SAP</t>
  </si>
  <si>
    <t>Konto 2780</t>
  </si>
  <si>
    <t>Konto 2780/S11B</t>
  </si>
  <si>
    <t>Skyldig AGA på påløpt lønn - Unit4 ERP Endring i perioden (BA MB)</t>
  </si>
  <si>
    <t>Grunnlag AGA avsetning reisetid og overtid til utbetaling SAP</t>
  </si>
  <si>
    <t>Reversering 1 AGA avsetning reisetid og overtid til utbetaling SAP for foregående periode</t>
  </si>
  <si>
    <t>Reversering 2 AGA avsetning reisetid og overtid til utbetaling SAP for  to perioder siden</t>
  </si>
  <si>
    <t>Avsetning AGA fra SAP (Avsetning foregående og inneværende periode - reversering 1 inneværende periode)</t>
  </si>
  <si>
    <t>Konto 2781</t>
  </si>
  <si>
    <t>Avsetning AGA fleksitid, reisetid, feriedager etc. - Endring i perioden (BA MB)</t>
  </si>
  <si>
    <t>Grunnlag AGA feriedager SAP</t>
  </si>
  <si>
    <t>Grunnlag avsetning AGA fleksitid, reisetid og overtid til avspasering SAP</t>
  </si>
  <si>
    <t>Reversering fleksitid AGA foregående periode og feriedager 20xx12</t>
  </si>
  <si>
    <t>Differanse konto 2781</t>
  </si>
  <si>
    <t>Forklaring på forskjell mellom utgående balanse i Unit4 og automatisk avsetning fra SAP:</t>
  </si>
  <si>
    <t>Avstemming av påløpt arbeidsgiveravgift</t>
  </si>
  <si>
    <t>Konto 2915/S14B</t>
  </si>
  <si>
    <t>Konto 2780/S15B</t>
  </si>
  <si>
    <t>Konto 2781/S15B</t>
  </si>
  <si>
    <t>Reversering/S15B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</si>
</sst>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_(&quot;kr&quot;* #,##0.00_);_(&quot;kr&quot;* \(#,##0.00\);_(&quot;kr&quot;* &quot;-&quot;??_);_(@_)"/>
    <numFmt numFmtId="168" formatCode="d/m/yyyy;@"/>
    <numFmt numFmtId="169" formatCode="dd/mm/yy;@"/>
    <numFmt numFmtId="170" formatCode="dd/mm/yyyy;@"/>
    <numFmt numFmtId="171" formatCode="#,##0.00_ ;\-#,##0.00\ 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9"/>
      <color rgb="FFFF0000"/>
      <name val="Arial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59">
    <xf numFmtId="0" fontId="0" fillId="0" borderId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" fillId="0" borderId="0"/>
    <xf numFmtId="0" fontId="3" fillId="3" borderId="0">
      <protection locked="0"/>
    </xf>
    <xf numFmtId="0" fontId="10" fillId="0" borderId="0"/>
    <xf numFmtId="0" fontId="1" fillId="0" borderId="0"/>
    <xf numFmtId="0" fontId="1" fillId="0" borderId="0"/>
    <xf numFmtId="0" fontId="3" fillId="3" borderId="0">
      <protection locked="0"/>
    </xf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166" fontId="1" fillId="0" borderId="0" applyFont="0" applyFill="0" applyBorder="0" applyAlignment="0" applyProtection="0"/>
    <xf numFmtId="0" fontId="27" fillId="0" borderId="49" applyNumberFormat="0" applyFill="0" applyAlignment="0" applyProtection="0"/>
    <xf numFmtId="0" fontId="28" fillId="0" borderId="50" applyNumberFormat="0" applyFill="0" applyAlignment="0" applyProtection="0"/>
    <xf numFmtId="0" fontId="29" fillId="0" borderId="51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52" applyNumberFormat="0" applyAlignment="0" applyProtection="0"/>
    <xf numFmtId="0" fontId="34" fillId="34" borderId="53" applyNumberFormat="0" applyAlignment="0" applyProtection="0"/>
    <xf numFmtId="0" fontId="35" fillId="34" borderId="52" applyNumberFormat="0" applyAlignment="0" applyProtection="0"/>
    <xf numFmtId="0" fontId="36" fillId="0" borderId="54" applyNumberFormat="0" applyFill="0" applyAlignment="0" applyProtection="0"/>
    <xf numFmtId="0" fontId="37" fillId="35" borderId="55" applyNumberFormat="0" applyAlignment="0" applyProtection="0"/>
    <xf numFmtId="0" fontId="38" fillId="0" borderId="0" applyNumberFormat="0" applyFill="0" applyBorder="0" applyAlignment="0" applyProtection="0"/>
    <xf numFmtId="0" fontId="1" fillId="36" borderId="56" applyNumberFormat="0" applyFont="0" applyAlignment="0" applyProtection="0"/>
    <xf numFmtId="0" fontId="39" fillId="0" borderId="0" applyNumberFormat="0" applyFill="0" applyBorder="0" applyAlignment="0" applyProtection="0"/>
    <xf numFmtId="0" fontId="2" fillId="0" borderId="57" applyNumberFormat="0" applyFill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4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90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/>
    <xf numFmtId="0" fontId="8" fillId="0" borderId="0" xfId="0" applyFont="1"/>
    <xf numFmtId="0" fontId="8" fillId="0" borderId="0" xfId="0" applyFont="1" applyProtection="1">
      <protection locked="0"/>
    </xf>
    <xf numFmtId="0" fontId="2" fillId="0" borderId="0" xfId="0" applyFont="1"/>
    <xf numFmtId="0" fontId="5" fillId="2" borderId="12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9" fillId="2" borderId="22" xfId="2" applyFill="1" applyBorder="1" applyAlignment="1" applyProtection="1">
      <protection locked="0"/>
    </xf>
    <xf numFmtId="0" fontId="2" fillId="2" borderId="22" xfId="0" applyFont="1" applyFill="1" applyBorder="1" applyAlignment="1">
      <alignment horizontal="left"/>
    </xf>
    <xf numFmtId="0" fontId="2" fillId="4" borderId="22" xfId="0" applyFont="1" applyFill="1" applyBorder="1"/>
    <xf numFmtId="0" fontId="5" fillId="0" borderId="0" xfId="0" applyFont="1" applyAlignment="1"/>
    <xf numFmtId="0" fontId="2" fillId="4" borderId="36" xfId="0" applyFont="1" applyFill="1" applyBorder="1" applyAlignment="1"/>
    <xf numFmtId="0" fontId="2" fillId="2" borderId="12" xfId="0" applyFont="1" applyFill="1" applyBorder="1" applyProtection="1">
      <protection locked="0"/>
    </xf>
    <xf numFmtId="0" fontId="0" fillId="4" borderId="17" xfId="0" applyFont="1" applyFill="1" applyBorder="1" applyAlignment="1" applyProtection="1">
      <alignment horizontal="left" vertical="center"/>
      <protection locked="0"/>
    </xf>
    <xf numFmtId="0" fontId="0" fillId="4" borderId="14" xfId="0" applyFont="1" applyFill="1" applyBorder="1" applyAlignment="1" applyProtection="1">
      <alignment horizontal="left" vertical="center"/>
      <protection locked="0"/>
    </xf>
    <xf numFmtId="0" fontId="0" fillId="4" borderId="8" xfId="0" applyFont="1" applyFill="1" applyBorder="1" applyAlignment="1" applyProtection="1">
      <alignment horizontal="left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169" fontId="0" fillId="4" borderId="6" xfId="0" applyNumberFormat="1" applyFont="1" applyFill="1" applyBorder="1" applyAlignment="1" applyProtection="1">
      <alignment horizontal="center"/>
      <protection locked="0"/>
    </xf>
    <xf numFmtId="0" fontId="0" fillId="4" borderId="18" xfId="0" applyNumberFormat="1" applyFont="1" applyFill="1" applyBorder="1" applyAlignment="1" applyProtection="1">
      <alignment horizontal="center"/>
      <protection locked="0"/>
    </xf>
    <xf numFmtId="169" fontId="0" fillId="4" borderId="18" xfId="0" applyNumberForma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/>
    </xf>
    <xf numFmtId="0" fontId="0" fillId="0" borderId="0" xfId="0" applyFont="1" applyFill="1" applyProtection="1">
      <protection locked="0"/>
    </xf>
    <xf numFmtId="0" fontId="2" fillId="2" borderId="41" xfId="0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68" fontId="0" fillId="0" borderId="0" xfId="0" applyNumberFormat="1" applyFont="1" applyProtection="1">
      <protection locked="0"/>
    </xf>
    <xf numFmtId="0" fontId="0" fillId="0" borderId="0" xfId="0" applyFont="1"/>
    <xf numFmtId="0" fontId="14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13" fillId="0" borderId="0" xfId="1" applyNumberFormat="1" applyFont="1" applyFill="1" applyBorder="1" applyAlignment="1" applyProtection="1">
      <alignment horizontal="left"/>
      <protection locked="0"/>
    </xf>
    <xf numFmtId="4" fontId="14" fillId="0" borderId="0" xfId="0" applyNumberFormat="1" applyFont="1" applyFill="1" applyBorder="1" applyProtection="1"/>
    <xf numFmtId="0" fontId="14" fillId="0" borderId="0" xfId="0" applyFont="1" applyFill="1" applyAlignment="1" applyProtection="1">
      <alignment wrapText="1"/>
      <protection locked="0"/>
    </xf>
    <xf numFmtId="168" fontId="14" fillId="0" borderId="0" xfId="0" applyNumberFormat="1" applyFont="1" applyFill="1" applyBorder="1" applyProtection="1"/>
    <xf numFmtId="0" fontId="13" fillId="0" borderId="0" xfId="0" applyFont="1" applyFill="1" applyBorder="1" applyProtection="1"/>
    <xf numFmtId="4" fontId="15" fillId="0" borderId="0" xfId="0" applyNumberFormat="1" applyFont="1" applyFill="1" applyBorder="1" applyAlignment="1" applyProtection="1">
      <alignment horizontal="right"/>
    </xf>
    <xf numFmtId="0" fontId="13" fillId="2" borderId="12" xfId="1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/>
    <xf numFmtId="4" fontId="2" fillId="8" borderId="18" xfId="27" applyNumberFormat="1" applyFont="1" applyFill="1" applyBorder="1" applyAlignment="1" applyProtection="1">
      <alignment horizontal="right"/>
    </xf>
    <xf numFmtId="0" fontId="2" fillId="2" borderId="22" xfId="0" applyFont="1" applyFill="1" applyBorder="1"/>
    <xf numFmtId="0" fontId="2" fillId="2" borderId="35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2" fillId="2" borderId="39" xfId="0" applyFont="1" applyFill="1" applyBorder="1" applyAlignment="1" applyProtection="1">
      <alignment horizontal="center" wrapText="1"/>
      <protection locked="0"/>
    </xf>
    <xf numFmtId="0" fontId="2" fillId="2" borderId="40" xfId="0" applyFont="1" applyFill="1" applyBorder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169" fontId="0" fillId="4" borderId="3" xfId="0" applyNumberFormat="1" applyFill="1" applyBorder="1" applyAlignment="1" applyProtection="1">
      <alignment horizontal="center" vertical="center"/>
      <protection locked="0"/>
    </xf>
    <xf numFmtId="169" fontId="0" fillId="4" borderId="16" xfId="0" applyNumberForma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4" fontId="0" fillId="4" borderId="18" xfId="0" applyNumberFormat="1" applyFill="1" applyBorder="1" applyProtection="1">
      <protection locked="0"/>
    </xf>
    <xf numFmtId="4" fontId="2" fillId="8" borderId="18" xfId="0" applyNumberFormat="1" applyFont="1" applyFill="1" applyBorder="1" applyAlignment="1" applyProtection="1">
      <alignment horizontal="right"/>
    </xf>
    <xf numFmtId="4" fontId="2" fillId="8" borderId="8" xfId="0" applyNumberFormat="1" applyFont="1" applyFill="1" applyBorder="1" applyAlignment="1" applyProtection="1">
      <alignment horizontal="right"/>
    </xf>
    <xf numFmtId="4" fontId="2" fillId="7" borderId="17" xfId="0" applyNumberFormat="1" applyFont="1" applyFill="1" applyBorder="1" applyAlignment="1" applyProtection="1">
      <alignment horizontal="right"/>
    </xf>
    <xf numFmtId="4" fontId="2" fillId="8" borderId="17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protection locked="0"/>
    </xf>
    <xf numFmtId="0" fontId="2" fillId="2" borderId="39" xfId="0" applyFont="1" applyFill="1" applyBorder="1" applyAlignment="1" applyProtection="1">
      <alignment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169" fontId="0" fillId="4" borderId="20" xfId="0" applyNumberFormat="1" applyFont="1" applyFill="1" applyBorder="1" applyAlignment="1" applyProtection="1">
      <alignment horizontal="center"/>
      <protection locked="0"/>
    </xf>
    <xf numFmtId="4" fontId="2" fillId="8" borderId="14" xfId="0" applyNumberFormat="1" applyFont="1" applyFill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4" fontId="0" fillId="4" borderId="7" xfId="0" applyNumberFormat="1" applyFill="1" applyBorder="1" applyProtection="1"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vertical="top"/>
      <protection locked="0"/>
    </xf>
    <xf numFmtId="0" fontId="0" fillId="0" borderId="23" xfId="0" applyFont="1" applyBorder="1" applyAlignment="1" applyProtection="1">
      <alignment vertical="top" wrapText="1"/>
      <protection locked="0"/>
    </xf>
    <xf numFmtId="0" fontId="0" fillId="4" borderId="6" xfId="0" applyFill="1" applyBorder="1" applyProtection="1">
      <protection locked="0"/>
    </xf>
    <xf numFmtId="4" fontId="0" fillId="4" borderId="18" xfId="0" applyNumberFormat="1" applyFill="1" applyBorder="1" applyAlignment="1" applyProtection="1">
      <alignment horizontal="right"/>
      <protection locked="0"/>
    </xf>
    <xf numFmtId="4" fontId="0" fillId="4" borderId="8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0" fontId="0" fillId="4" borderId="18" xfId="0" applyFill="1" applyBorder="1" applyProtection="1">
      <protection locked="0"/>
    </xf>
    <xf numFmtId="14" fontId="0" fillId="4" borderId="18" xfId="0" applyNumberFormat="1" applyFill="1" applyBorder="1" applyProtection="1">
      <protection locked="0"/>
    </xf>
    <xf numFmtId="4" fontId="2" fillId="7" borderId="17" xfId="0" applyNumberFormat="1" applyFont="1" applyFill="1" applyBorder="1" applyAlignment="1" applyProtection="1">
      <alignment horizontal="right"/>
      <protection locked="0"/>
    </xf>
    <xf numFmtId="4" fontId="2" fillId="7" borderId="14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protection locked="0"/>
    </xf>
    <xf numFmtId="4" fontId="2" fillId="8" borderId="4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3" fillId="0" borderId="0" xfId="0" applyFont="1"/>
    <xf numFmtId="1" fontId="13" fillId="2" borderId="3" xfId="0" applyNumberFormat="1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protection locked="0"/>
    </xf>
    <xf numFmtId="0" fontId="19" fillId="0" borderId="0" xfId="0" applyFont="1" applyFill="1" applyProtection="1">
      <protection locked="0"/>
    </xf>
    <xf numFmtId="4" fontId="2" fillId="2" borderId="17" xfId="27" applyNumberFormat="1" applyFont="1" applyFill="1" applyBorder="1" applyAlignment="1" applyProtection="1">
      <alignment horizontal="right"/>
    </xf>
    <xf numFmtId="4" fontId="2" fillId="7" borderId="13" xfId="0" applyNumberFormat="1" applyFont="1" applyFill="1" applyBorder="1" applyAlignment="1" applyProtection="1">
      <alignment horizontal="right"/>
    </xf>
    <xf numFmtId="0" fontId="0" fillId="0" borderId="0" xfId="0"/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2" borderId="12" xfId="0" applyFont="1" applyFill="1" applyBorder="1" applyAlignment="1" applyProtection="1"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4" fontId="0" fillId="0" borderId="0" xfId="0" applyNumberFormat="1" applyFill="1" applyBorder="1" applyAlignment="1" applyProtection="1">
      <alignment horizontal="center" vertical="center"/>
      <protection locked="0"/>
    </xf>
    <xf numFmtId="169" fontId="0" fillId="4" borderId="40" xfId="0" applyNumberFormat="1" applyFill="1" applyBorder="1" applyAlignment="1" applyProtection="1">
      <alignment horizontal="center" vertical="center"/>
      <protection locked="0"/>
    </xf>
    <xf numFmtId="169" fontId="0" fillId="4" borderId="39" xfId="0" applyNumberFormat="1" applyFill="1" applyBorder="1" applyAlignment="1" applyProtection="1">
      <alignment horizontal="center" vertical="center"/>
      <protection locked="0"/>
    </xf>
    <xf numFmtId="0" fontId="0" fillId="11" borderId="18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25" fillId="2" borderId="22" xfId="2" applyFont="1" applyFill="1" applyBorder="1" applyAlignment="1" applyProtection="1">
      <protection locked="0"/>
    </xf>
    <xf numFmtId="0" fontId="2" fillId="0" borderId="0" xfId="0" applyFont="1" applyFill="1" applyBorder="1"/>
    <xf numFmtId="0" fontId="0" fillId="0" borderId="0" xfId="0" applyAlignment="1"/>
    <xf numFmtId="0" fontId="0" fillId="0" borderId="0" xfId="0" applyBorder="1" applyAlignment="1"/>
    <xf numFmtId="0" fontId="2" fillId="2" borderId="6" xfId="0" applyFont="1" applyFill="1" applyBorder="1" applyAlignment="1" applyProtection="1">
      <alignment horizontal="center" vertical="center"/>
      <protection locked="0"/>
    </xf>
    <xf numFmtId="170" fontId="0" fillId="4" borderId="18" xfId="0" applyNumberFormat="1" applyFont="1" applyFill="1" applyBorder="1" applyAlignment="1" applyProtection="1">
      <alignment horizontal="center"/>
      <protection locked="0"/>
    </xf>
    <xf numFmtId="168" fontId="13" fillId="0" borderId="0" xfId="0" applyNumberFormat="1" applyFont="1" applyFill="1" applyBorder="1" applyProtection="1"/>
    <xf numFmtId="0" fontId="13" fillId="2" borderId="2" xfId="0" applyFont="1" applyFill="1" applyBorder="1" applyAlignment="1" applyProtection="1">
      <alignment horizontal="center" vertical="center" wrapText="1"/>
    </xf>
    <xf numFmtId="0" fontId="14" fillId="4" borderId="18" xfId="1" applyNumberFormat="1" applyFont="1" applyFill="1" applyBorder="1" applyAlignment="1" applyProtection="1">
      <alignment horizontal="left"/>
      <protection locked="0"/>
    </xf>
    <xf numFmtId="171" fontId="14" fillId="4" borderId="18" xfId="1" applyNumberFormat="1" applyFont="1" applyFill="1" applyBorder="1" applyAlignment="1" applyProtection="1">
      <alignment horizontal="right"/>
      <protection locked="0"/>
    </xf>
    <xf numFmtId="0" fontId="13" fillId="2" borderId="2" xfId="0" applyNumberFormat="1" applyFont="1" applyFill="1" applyBorder="1" applyAlignment="1" applyProtection="1">
      <alignment horizontal="center" vertical="center" wrapText="1"/>
    </xf>
    <xf numFmtId="0" fontId="13" fillId="2" borderId="33" xfId="0" applyNumberFormat="1" applyFont="1" applyFill="1" applyBorder="1" applyAlignment="1" applyProtection="1">
      <alignment horizontal="center" vertical="center" wrapText="1"/>
    </xf>
    <xf numFmtId="4" fontId="14" fillId="4" borderId="18" xfId="1" applyNumberFormat="1" applyFont="1" applyFill="1" applyBorder="1" applyAlignment="1" applyProtection="1">
      <alignment horizontal="right"/>
      <protection locked="0"/>
    </xf>
    <xf numFmtId="4" fontId="0" fillId="4" borderId="39" xfId="0" applyNumberFormat="1" applyFont="1" applyFill="1" applyBorder="1" applyAlignment="1" applyProtection="1">
      <protection locked="0"/>
    </xf>
    <xf numFmtId="4" fontId="0" fillId="4" borderId="18" xfId="0" applyNumberFormat="1" applyFont="1" applyFill="1" applyBorder="1" applyAlignme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protection locked="0"/>
    </xf>
    <xf numFmtId="0" fontId="0" fillId="4" borderId="18" xfId="0" applyNumberFormat="1" applyFont="1" applyFill="1" applyBorder="1" applyAlignment="1" applyProtection="1">
      <alignment horizontal="center"/>
      <protection locked="0"/>
    </xf>
    <xf numFmtId="0" fontId="0" fillId="4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9" fillId="2" borderId="22" xfId="2" applyFill="1" applyBorder="1" applyAlignment="1" applyProtection="1">
      <protection locked="0"/>
    </xf>
    <xf numFmtId="0" fontId="0" fillId="0" borderId="0" xfId="0" applyFill="1" applyBorder="1"/>
    <xf numFmtId="0" fontId="0" fillId="4" borderId="14" xfId="0" applyFont="1" applyFill="1" applyBorder="1" applyAlignment="1" applyProtection="1">
      <alignment horizontal="left" vertical="center"/>
      <protection locked="0"/>
    </xf>
    <xf numFmtId="4" fontId="0" fillId="4" borderId="18" xfId="0" applyNumberFormat="1" applyFill="1" applyBorder="1" applyAlignment="1" applyProtection="1">
      <alignment horizontal="right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/>
    <xf numFmtId="0" fontId="14" fillId="0" borderId="0" xfId="0" applyFont="1" applyFill="1" applyBorder="1" applyAlignment="1"/>
    <xf numFmtId="0" fontId="0" fillId="0" borderId="0" xfId="0" applyAlignment="1">
      <alignment wrapText="1"/>
    </xf>
    <xf numFmtId="0" fontId="0" fillId="4" borderId="18" xfId="0" applyNumberFormat="1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58" xfId="0" applyFont="1" applyFill="1" applyBorder="1" applyAlignment="1" applyProtection="1">
      <alignment horizontal="center" vertical="center" wrapText="1"/>
      <protection locked="0"/>
    </xf>
    <xf numFmtId="4" fontId="2" fillId="8" borderId="30" xfId="0" applyNumberFormat="1" applyFont="1" applyFill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center" vertical="center" wrapText="1"/>
    </xf>
    <xf numFmtId="4" fontId="2" fillId="7" borderId="14" xfId="0" applyNumberFormat="1" applyFont="1" applyFill="1" applyBorder="1" applyAlignment="1" applyProtection="1">
      <alignment horizontal="right"/>
    </xf>
    <xf numFmtId="0" fontId="2" fillId="2" borderId="38" xfId="0" applyFont="1" applyFill="1" applyBorder="1" applyAlignment="1" applyProtection="1">
      <alignment horizontal="center"/>
    </xf>
    <xf numFmtId="0" fontId="13" fillId="2" borderId="3" xfId="0" applyNumberFormat="1" applyFont="1" applyFill="1" applyBorder="1" applyAlignment="1" applyProtection="1">
      <alignment horizontal="center" vertical="center" wrapText="1"/>
    </xf>
    <xf numFmtId="0" fontId="0" fillId="4" borderId="39" xfId="0" applyNumberFormat="1" applyFont="1" applyFill="1" applyBorder="1" applyAlignment="1" applyProtection="1">
      <alignment horizontal="center"/>
      <protection locked="0"/>
    </xf>
    <xf numFmtId="0" fontId="14" fillId="4" borderId="39" xfId="1" applyNumberFormat="1" applyFont="1" applyFill="1" applyBorder="1" applyAlignment="1" applyProtection="1">
      <alignment horizontal="left"/>
      <protection locked="0"/>
    </xf>
    <xf numFmtId="171" fontId="14" fillId="4" borderId="39" xfId="1" applyNumberFormat="1" applyFont="1" applyFill="1" applyBorder="1" applyAlignment="1" applyProtection="1">
      <alignment horizontal="right"/>
      <protection locked="0"/>
    </xf>
    <xf numFmtId="171" fontId="14" fillId="4" borderId="17" xfId="1" applyNumberFormat="1" applyFont="1" applyFill="1" applyBorder="1" applyAlignment="1" applyProtection="1">
      <alignment horizontal="right"/>
      <protection locked="0"/>
    </xf>
    <xf numFmtId="4" fontId="14" fillId="4" borderId="39" xfId="1" applyNumberFormat="1" applyFont="1" applyFill="1" applyBorder="1" applyAlignment="1" applyProtection="1">
      <alignment horizontal="right"/>
      <protection locked="0"/>
    </xf>
    <xf numFmtId="4" fontId="14" fillId="4" borderId="17" xfId="1" applyNumberFormat="1" applyFont="1" applyFill="1" applyBorder="1" applyAlignment="1" applyProtection="1">
      <alignment horizontal="right"/>
      <protection locked="0"/>
    </xf>
    <xf numFmtId="4" fontId="0" fillId="4" borderId="17" xfId="0" applyNumberFormat="1" applyFont="1" applyFill="1" applyBorder="1" applyAlignment="1" applyProtection="1">
      <protection locked="0"/>
    </xf>
    <xf numFmtId="49" fontId="14" fillId="4" borderId="6" xfId="1" applyNumberFormat="1" applyFont="1" applyFill="1" applyBorder="1" applyAlignment="1" applyProtection="1">
      <alignment horizontal="left"/>
      <protection locked="0"/>
    </xf>
    <xf numFmtId="49" fontId="0" fillId="4" borderId="18" xfId="0" applyNumberFormat="1" applyFont="1" applyFill="1" applyBorder="1" applyAlignment="1" applyProtection="1">
      <alignment horizontal="center"/>
      <protection locked="0"/>
    </xf>
    <xf numFmtId="49" fontId="14" fillId="4" borderId="12" xfId="1" applyNumberFormat="1" applyFont="1" applyFill="1" applyBorder="1" applyAlignment="1" applyProtection="1">
      <alignment horizontal="left"/>
      <protection locked="0"/>
    </xf>
    <xf numFmtId="49" fontId="0" fillId="4" borderId="17" xfId="0" applyNumberFormat="1" applyFont="1" applyFill="1" applyBorder="1" applyAlignment="1" applyProtection="1">
      <alignment horizontal="center"/>
      <protection locked="0"/>
    </xf>
    <xf numFmtId="49" fontId="14" fillId="4" borderId="39" xfId="1" applyNumberFormat="1" applyFont="1" applyFill="1" applyBorder="1" applyAlignment="1" applyProtection="1">
      <alignment horizontal="left"/>
      <protection locked="0"/>
    </xf>
    <xf numFmtId="49" fontId="0" fillId="4" borderId="39" xfId="0" applyNumberFormat="1" applyFont="1" applyFill="1" applyBorder="1" applyAlignment="1" applyProtection="1">
      <alignment horizontal="center"/>
      <protection locked="0"/>
    </xf>
    <xf numFmtId="49" fontId="14" fillId="4" borderId="18" xfId="1" applyNumberFormat="1" applyFont="1" applyFill="1" applyBorder="1" applyAlignment="1" applyProtection="1">
      <alignment horizontal="left"/>
      <protection locked="0"/>
    </xf>
    <xf numFmtId="49" fontId="14" fillId="0" borderId="0" xfId="0" applyNumberFormat="1" applyFont="1" applyFill="1" applyAlignment="1" applyProtection="1">
      <alignment wrapText="1"/>
      <protection locked="0"/>
    </xf>
    <xf numFmtId="49" fontId="13" fillId="0" borderId="0" xfId="0" applyNumberFormat="1" applyFont="1" applyFill="1" applyBorder="1" applyProtection="1"/>
    <xf numFmtId="49" fontId="14" fillId="0" borderId="0" xfId="0" applyNumberFormat="1" applyFont="1" applyFill="1" applyBorder="1" applyProtection="1"/>
    <xf numFmtId="49" fontId="13" fillId="2" borderId="1" xfId="0" applyNumberFormat="1" applyFont="1" applyFill="1" applyBorder="1" applyAlignment="1" applyProtection="1">
      <alignment horizontal="center" vertical="center" wrapText="1"/>
    </xf>
    <xf numFmtId="49" fontId="13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>
      <protection locked="0"/>
    </xf>
    <xf numFmtId="0" fontId="41" fillId="2" borderId="18" xfId="0" applyFont="1" applyFill="1" applyBorder="1" applyAlignment="1" applyProtection="1">
      <alignment horizontal="center" vertical="center" wrapText="1"/>
      <protection locked="0"/>
    </xf>
    <xf numFmtId="4" fontId="0" fillId="4" borderId="8" xfId="0" applyNumberFormat="1" applyFill="1" applyBorder="1" applyProtection="1">
      <protection locked="0"/>
    </xf>
    <xf numFmtId="0" fontId="0" fillId="2" borderId="30" xfId="0" applyFill="1" applyBorder="1" applyAlignment="1"/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169" fontId="0" fillId="4" borderId="12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4" borderId="18" xfId="0" applyNumberFormat="1" applyFont="1" applyFill="1" applyBorder="1" applyAlignment="1" applyProtection="1">
      <alignment horizontal="center"/>
      <protection locked="0"/>
    </xf>
    <xf numFmtId="0" fontId="0" fillId="4" borderId="17" xfId="0" applyNumberFormat="1" applyFont="1" applyFill="1" applyBorder="1" applyAlignment="1" applyProtection="1">
      <alignment horizontal="center"/>
      <protection locked="0"/>
    </xf>
    <xf numFmtId="0" fontId="2" fillId="4" borderId="35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2" fillId="2" borderId="48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169" fontId="0" fillId="4" borderId="18" xfId="0" applyNumberFormat="1" applyFont="1" applyFill="1" applyBorder="1" applyAlignment="1" applyProtection="1">
      <alignment horizontal="center" wrapText="1"/>
      <protection locked="0"/>
    </xf>
    <xf numFmtId="169" fontId="0" fillId="4" borderId="17" xfId="0" applyNumberFormat="1" applyFont="1" applyFill="1" applyBorder="1" applyAlignment="1" applyProtection="1">
      <alignment horizontal="center" wrapText="1"/>
      <protection locked="0"/>
    </xf>
    <xf numFmtId="169" fontId="0" fillId="4" borderId="14" xfId="0" applyNumberFormat="1" applyFont="1" applyFill="1" applyBorder="1" applyAlignment="1" applyProtection="1">
      <alignment horizontal="center" wrapText="1"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Protection="1">
      <protection locked="0"/>
    </xf>
    <xf numFmtId="0" fontId="6" fillId="2" borderId="17" xfId="0" applyFont="1" applyFill="1" applyBorder="1" applyAlignment="1" applyProtection="1">
      <alignment horizontal="left"/>
      <protection locked="0"/>
    </xf>
    <xf numFmtId="0" fontId="6" fillId="4" borderId="17" xfId="0" applyFont="1" applyFill="1" applyBorder="1" applyAlignment="1" applyProtection="1">
      <alignment horizontal="left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2" borderId="38" xfId="0" applyFont="1" applyFill="1" applyBorder="1" applyAlignment="1" applyProtection="1">
      <alignment horizontal="center" vertical="center"/>
      <protection locked="0"/>
    </xf>
    <xf numFmtId="0" fontId="0" fillId="2" borderId="39" xfId="0" applyFont="1" applyFill="1" applyBorder="1" applyAlignment="1" applyProtection="1">
      <alignment horizontal="center" vertical="center" wrapText="1"/>
      <protection locked="0"/>
    </xf>
    <xf numFmtId="0" fontId="0" fillId="2" borderId="4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Protection="1">
      <protection locked="0"/>
    </xf>
    <xf numFmtId="4" fontId="0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/>
    <xf numFmtId="4" fontId="0" fillId="0" borderId="0" xfId="0" applyNumberFormat="1" applyFont="1" applyFill="1" applyBorder="1" applyAlignment="1" applyProtection="1">
      <alignment horizontal="left"/>
    </xf>
    <xf numFmtId="0" fontId="0" fillId="4" borderId="18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4" fontId="2" fillId="8" borderId="7" xfId="0" applyNumberFormat="1" applyFont="1" applyFill="1" applyBorder="1" applyAlignment="1" applyProtection="1">
      <alignment horizontal="right"/>
    </xf>
    <xf numFmtId="0" fontId="0" fillId="0" borderId="0" xfId="0" applyFill="1"/>
    <xf numFmtId="0" fontId="0" fillId="0" borderId="0" xfId="0"/>
    <xf numFmtId="0" fontId="0" fillId="6" borderId="0" xfId="0" applyFill="1"/>
    <xf numFmtId="0" fontId="43" fillId="0" borderId="0" xfId="0" applyFont="1"/>
    <xf numFmtId="0" fontId="0" fillId="10" borderId="0" xfId="0" applyFill="1"/>
    <xf numFmtId="0" fontId="2" fillId="2" borderId="4" xfId="0" applyFont="1" applyFill="1" applyBorder="1" applyAlignment="1" applyProtection="1">
      <alignment horizontal="center" wrapText="1"/>
      <protection locked="0"/>
    </xf>
    <xf numFmtId="4" fontId="0" fillId="4" borderId="18" xfId="0" applyNumberFormat="1" applyFill="1" applyBorder="1" applyAlignment="1" applyProtection="1">
      <alignment horizontal="right"/>
      <protection locked="0"/>
    </xf>
    <xf numFmtId="4" fontId="0" fillId="4" borderId="8" xfId="0" applyNumberFormat="1" applyFill="1" applyBorder="1" applyAlignment="1" applyProtection="1">
      <alignment horizontal="right"/>
      <protection locked="0"/>
    </xf>
    <xf numFmtId="0" fontId="0" fillId="4" borderId="8" xfId="0" applyFont="1" applyFill="1" applyBorder="1" applyAlignment="1" applyProtection="1">
      <alignment horizontal="left" vertical="center"/>
      <protection locked="0"/>
    </xf>
    <xf numFmtId="0" fontId="0" fillId="43" borderId="0" xfId="0" applyFill="1"/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2" fillId="2" borderId="3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0" fillId="2" borderId="18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9" fillId="2" borderId="22" xfId="2" applyFill="1" applyBorder="1" applyAlignment="1" applyProtection="1"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2" fillId="8" borderId="17" xfId="0" applyNumberFormat="1" applyFont="1" applyFill="1" applyBorder="1" applyAlignment="1" applyProtection="1">
      <alignment horizontal="right"/>
      <protection locked="0"/>
    </xf>
    <xf numFmtId="4" fontId="2" fillId="8" borderId="14" xfId="0" applyNumberFormat="1" applyFont="1" applyFill="1" applyBorder="1" applyAlignment="1" applyProtection="1">
      <alignment horizontal="right"/>
      <protection locked="0"/>
    </xf>
    <xf numFmtId="0" fontId="0" fillId="0" borderId="23" xfId="0" applyFont="1" applyBorder="1" applyAlignment="1" applyProtection="1">
      <alignment vertical="top" wrapText="1"/>
      <protection locked="0"/>
    </xf>
    <xf numFmtId="0" fontId="2" fillId="2" borderId="27" xfId="0" applyFont="1" applyFill="1" applyBorder="1" applyAlignment="1" applyProtection="1">
      <protection locked="0"/>
    </xf>
    <xf numFmtId="0" fontId="2" fillId="0" borderId="23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4" borderId="6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2" fillId="4" borderId="22" xfId="0" applyFont="1" applyFill="1" applyBorder="1" applyProtection="1">
      <protection locked="0"/>
    </xf>
    <xf numFmtId="0" fontId="0" fillId="4" borderId="14" xfId="0" applyFont="1" applyFill="1" applyBorder="1" applyAlignment="1" applyProtection="1">
      <alignment horizontal="left" vertical="center"/>
      <protection locked="0"/>
    </xf>
    <xf numFmtId="4" fontId="0" fillId="4" borderId="18" xfId="0" applyNumberFormat="1" applyFill="1" applyBorder="1" applyAlignment="1" applyProtection="1">
      <alignment horizontal="right"/>
      <protection locked="0"/>
    </xf>
    <xf numFmtId="4" fontId="0" fillId="4" borderId="8" xfId="0" applyNumberFormat="1" applyFill="1" applyBorder="1" applyAlignment="1" applyProtection="1">
      <alignment horizontal="right"/>
      <protection locked="0"/>
    </xf>
    <xf numFmtId="169" fontId="0" fillId="4" borderId="3" xfId="0" applyNumberFormat="1" applyFill="1" applyBorder="1" applyProtection="1">
      <protection locked="0"/>
    </xf>
    <xf numFmtId="169" fontId="0" fillId="4" borderId="16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0" borderId="0" xfId="0"/>
    <xf numFmtId="0" fontId="2" fillId="0" borderId="0" xfId="0" applyFont="1"/>
    <xf numFmtId="0" fontId="2" fillId="2" borderId="6" xfId="0" applyFont="1" applyFill="1" applyBorder="1" applyAlignment="1" applyProtection="1">
      <alignment horizontal="center"/>
    </xf>
    <xf numFmtId="4" fontId="0" fillId="4" borderId="18" xfId="0" applyNumberFormat="1" applyFill="1" applyBorder="1" applyProtection="1">
      <protection locked="0"/>
    </xf>
    <xf numFmtId="0" fontId="0" fillId="4" borderId="17" xfId="0" applyFont="1" applyFill="1" applyBorder="1" applyAlignment="1" applyProtection="1">
      <alignment horizontal="left" vertical="center"/>
      <protection locked="0"/>
    </xf>
    <xf numFmtId="4" fontId="0" fillId="4" borderId="18" xfId="0" applyNumberFormat="1" applyFill="1" applyBorder="1" applyAlignment="1" applyProtection="1">
      <alignment horizontal="right"/>
      <protection locked="0"/>
    </xf>
    <xf numFmtId="4" fontId="0" fillId="4" borderId="8" xfId="0" applyNumberFormat="1" applyFill="1" applyBorder="1" applyAlignment="1" applyProtection="1">
      <alignment horizontal="right"/>
      <protection locked="0"/>
    </xf>
    <xf numFmtId="0" fontId="10" fillId="4" borderId="18" xfId="28" applyFont="1" applyFill="1" applyBorder="1" applyAlignment="1" applyProtection="1">
      <protection locked="0"/>
    </xf>
    <xf numFmtId="0" fontId="10" fillId="4" borderId="18" xfId="28" applyFont="1" applyFill="1" applyBorder="1" applyAlignment="1" applyProtection="1">
      <protection locked="0"/>
    </xf>
    <xf numFmtId="0" fontId="2" fillId="2" borderId="39" xfId="0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4" borderId="18" xfId="0" applyNumberFormat="1" applyFont="1" applyFill="1" applyBorder="1" applyAlignment="1" applyProtection="1">
      <alignment horizontal="center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6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Protection="1">
      <protection locked="0"/>
    </xf>
    <xf numFmtId="0" fontId="14" fillId="0" borderId="0" xfId="0" applyFont="1" applyFill="1" applyBorder="1" applyAlignment="1">
      <alignment horizontal="center"/>
    </xf>
    <xf numFmtId="0" fontId="14" fillId="4" borderId="6" xfId="0" applyFont="1" applyFill="1" applyBorder="1" applyProtection="1">
      <protection locked="0"/>
    </xf>
    <xf numFmtId="0" fontId="0" fillId="0" borderId="0" xfId="0" quotePrefix="1"/>
    <xf numFmtId="0" fontId="0" fillId="4" borderId="38" xfId="0" applyFill="1" applyBorder="1" applyProtection="1">
      <protection locked="0"/>
    </xf>
    <xf numFmtId="0" fontId="10" fillId="4" borderId="39" xfId="28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4" fontId="2" fillId="7" borderId="41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10" fillId="4" borderId="3" xfId="28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4" fontId="2" fillId="7" borderId="39" xfId="0" applyNumberFormat="1" applyFont="1" applyFill="1" applyBorder="1" applyAlignment="1" applyProtection="1">
      <alignment horizontal="right"/>
      <protection locked="0"/>
    </xf>
    <xf numFmtId="4" fontId="0" fillId="4" borderId="17" xfId="0" applyNumberFormat="1" applyFill="1" applyBorder="1" applyAlignment="1" applyProtection="1">
      <alignment horizontal="center" vertical="center"/>
      <protection locked="0"/>
    </xf>
    <xf numFmtId="4" fontId="0" fillId="4" borderId="14" xfId="0" applyNumberForma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wrapText="1"/>
      <protection locked="0"/>
    </xf>
    <xf numFmtId="0" fontId="2" fillId="2" borderId="16" xfId="0" applyFont="1" applyFill="1" applyBorder="1" applyAlignment="1" applyProtection="1">
      <alignment horizontal="center" wrapText="1"/>
    </xf>
    <xf numFmtId="4" fontId="0" fillId="4" borderId="14" xfId="0" applyNumberFormat="1" applyFill="1" applyBorder="1" applyProtection="1">
      <protection locked="0"/>
    </xf>
    <xf numFmtId="0" fontId="0" fillId="2" borderId="1" xfId="0" applyFill="1" applyBorder="1"/>
    <xf numFmtId="0" fontId="0" fillId="0" borderId="0" xfId="0"/>
    <xf numFmtId="0" fontId="0" fillId="0" borderId="0" xfId="0" applyProtection="1"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169" fontId="0" fillId="4" borderId="18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0" xfId="0" applyFont="1" applyProtection="1">
      <protection locked="0"/>
    </xf>
    <xf numFmtId="4" fontId="2" fillId="7" borderId="17" xfId="0" applyNumberFormat="1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0" fillId="4" borderId="6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14" fontId="0" fillId="4" borderId="18" xfId="0" applyNumberFormat="1" applyFill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0" fillId="2" borderId="38" xfId="0" applyFont="1" applyFill="1" applyBorder="1" applyAlignment="1" applyProtection="1">
      <alignment horizontal="center"/>
      <protection locked="0"/>
    </xf>
    <xf numFmtId="0" fontId="20" fillId="2" borderId="40" xfId="0" applyFont="1" applyFill="1" applyBorder="1" applyAlignment="1" applyProtection="1">
      <alignment horizont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</xf>
    <xf numFmtId="0" fontId="8" fillId="5" borderId="8" xfId="0" applyFont="1" applyFill="1" applyBorder="1" applyAlignment="1" applyProtection="1">
      <alignment horizontal="center" vertical="center"/>
    </xf>
    <xf numFmtId="0" fontId="8" fillId="5" borderId="17" xfId="0" applyFont="1" applyFill="1" applyBorder="1" applyAlignment="1" applyProtection="1">
      <alignment horizontal="center" vertical="center"/>
    </xf>
    <xf numFmtId="0" fontId="8" fillId="5" borderId="14" xfId="0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 applyProtection="1">
      <alignment horizontal="left" indent="5"/>
      <protection locked="0"/>
    </xf>
    <xf numFmtId="0" fontId="16" fillId="4" borderId="8" xfId="0" applyFont="1" applyFill="1" applyBorder="1" applyAlignment="1" applyProtection="1">
      <alignment horizontal="left" indent="5"/>
      <protection locked="0"/>
    </xf>
    <xf numFmtId="0" fontId="17" fillId="2" borderId="6" xfId="0" applyFont="1" applyFill="1" applyBorder="1" applyAlignment="1" applyProtection="1">
      <alignment horizontal="left" indent="5"/>
      <protection locked="0"/>
    </xf>
    <xf numFmtId="0" fontId="17" fillId="2" borderId="8" xfId="0" applyFont="1" applyFill="1" applyBorder="1" applyAlignment="1" applyProtection="1">
      <alignment horizontal="left" indent="5"/>
      <protection locked="0"/>
    </xf>
    <xf numFmtId="0" fontId="9" fillId="2" borderId="6" xfId="2" applyFill="1" applyBorder="1" applyAlignment="1" applyProtection="1">
      <alignment horizontal="center" vertical="center"/>
      <protection locked="0"/>
    </xf>
    <xf numFmtId="0" fontId="9" fillId="2" borderId="48" xfId="2" applyFill="1" applyBorder="1" applyAlignment="1" applyProtection="1">
      <alignment horizontal="center" vertical="center"/>
      <protection locked="0"/>
    </xf>
    <xf numFmtId="0" fontId="8" fillId="5" borderId="41" xfId="0" applyFont="1" applyFill="1" applyBorder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 vertical="center"/>
    </xf>
    <xf numFmtId="0" fontId="9" fillId="2" borderId="12" xfId="2" applyFill="1" applyBorder="1" applyAlignment="1" applyProtection="1">
      <alignment horizontal="center" vertical="center"/>
      <protection locked="0"/>
    </xf>
    <xf numFmtId="0" fontId="22" fillId="4" borderId="6" xfId="0" applyFont="1" applyFill="1" applyBorder="1" applyAlignment="1" applyProtection="1">
      <alignment horizontal="center" wrapText="1"/>
    </xf>
    <xf numFmtId="0" fontId="22" fillId="4" borderId="7" xfId="0" applyFont="1" applyFill="1" applyBorder="1" applyAlignment="1" applyProtection="1">
      <alignment wrapText="1"/>
    </xf>
    <xf numFmtId="0" fontId="22" fillId="4" borderId="7" xfId="0" applyFont="1" applyFill="1" applyBorder="1" applyAlignment="1" applyProtection="1">
      <alignment vertical="top" wrapText="1"/>
    </xf>
    <xf numFmtId="0" fontId="22" fillId="4" borderId="12" xfId="0" applyFont="1" applyFill="1" applyBorder="1" applyAlignment="1" applyProtection="1">
      <alignment horizontal="center" wrapText="1"/>
    </xf>
    <xf numFmtId="0" fontId="22" fillId="4" borderId="13" xfId="0" applyFont="1" applyFill="1" applyBorder="1" applyAlignment="1" applyProtection="1">
      <alignment wrapText="1"/>
    </xf>
    <xf numFmtId="0" fontId="16" fillId="4" borderId="12" xfId="0" applyFont="1" applyFill="1" applyBorder="1" applyAlignment="1" applyProtection="1">
      <alignment horizontal="left" indent="5"/>
      <protection locked="0"/>
    </xf>
    <xf numFmtId="0" fontId="16" fillId="4" borderId="14" xfId="0" applyFont="1" applyFill="1" applyBorder="1" applyAlignment="1" applyProtection="1">
      <alignment horizontal="left" indent="5"/>
      <protection locked="0"/>
    </xf>
    <xf numFmtId="0" fontId="0" fillId="0" borderId="0" xfId="0" applyAlignment="1">
      <alignment horizontal="left"/>
    </xf>
    <xf numFmtId="4" fontId="2" fillId="44" borderId="17" xfId="0" applyNumberFormat="1" applyFont="1" applyFill="1" applyBorder="1" applyAlignment="1" applyProtection="1">
      <alignment horizontal="right"/>
    </xf>
    <xf numFmtId="4" fontId="0" fillId="4" borderId="18" xfId="1" applyNumberFormat="1" applyFont="1" applyFill="1" applyBorder="1" applyAlignment="1" applyProtection="1">
      <alignment horizontal="left"/>
      <protection locked="0"/>
    </xf>
    <xf numFmtId="4" fontId="14" fillId="4" borderId="18" xfId="1" applyNumberFormat="1" applyFont="1" applyFill="1" applyBorder="1" applyAlignment="1" applyProtection="1">
      <alignment horizontal="left"/>
      <protection locked="0"/>
    </xf>
    <xf numFmtId="4" fontId="2" fillId="2" borderId="17" xfId="0" applyNumberFormat="1" applyFont="1" applyFill="1" applyBorder="1" applyAlignment="1" applyProtection="1">
      <alignment horizontal="right"/>
    </xf>
    <xf numFmtId="4" fontId="2" fillId="2" borderId="14" xfId="0" applyNumberFormat="1" applyFont="1" applyFill="1" applyBorder="1" applyAlignment="1" applyProtection="1">
      <alignment horizontal="right"/>
    </xf>
    <xf numFmtId="0" fontId="0" fillId="4" borderId="18" xfId="0" applyNumberFormat="1" applyFont="1" applyFill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4" fontId="2" fillId="2" borderId="18" xfId="0" applyNumberFormat="1" applyFont="1" applyFill="1" applyBorder="1" applyAlignment="1">
      <alignment horizontal="right"/>
    </xf>
    <xf numFmtId="165" fontId="0" fillId="2" borderId="18" xfId="4" applyFont="1" applyFill="1" applyBorder="1" applyAlignment="1" applyProtection="1">
      <alignment horizontal="right" vertical="center" wrapText="1"/>
      <protection locked="0"/>
    </xf>
    <xf numFmtId="4" fontId="2" fillId="8" borderId="18" xfId="0" applyNumberFormat="1" applyFont="1" applyFill="1" applyBorder="1" applyAlignment="1">
      <alignment horizontal="right"/>
    </xf>
    <xf numFmtId="4" fontId="2" fillId="8" borderId="8" xfId="0" applyNumberFormat="1" applyFont="1" applyFill="1" applyBorder="1" applyAlignment="1">
      <alignment horizontal="right"/>
    </xf>
    <xf numFmtId="4" fontId="2" fillId="2" borderId="17" xfId="0" applyNumberFormat="1" applyFont="1" applyFill="1" applyBorder="1" applyAlignment="1">
      <alignment horizontal="right"/>
    </xf>
    <xf numFmtId="4" fontId="2" fillId="7" borderId="18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/>
    </xf>
    <xf numFmtId="0" fontId="2" fillId="2" borderId="59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4" fontId="2" fillId="2" borderId="67" xfId="0" applyNumberFormat="1" applyFont="1" applyFill="1" applyBorder="1" applyAlignment="1">
      <alignment horizontal="right"/>
    </xf>
    <xf numFmtId="4" fontId="2" fillId="2" borderId="68" xfId="0" applyNumberFormat="1" applyFont="1" applyFill="1" applyBorder="1" applyAlignment="1">
      <alignment horizontal="right"/>
    </xf>
    <xf numFmtId="4" fontId="2" fillId="2" borderId="14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1" fillId="2" borderId="9" xfId="0" applyFont="1" applyFill="1" applyBorder="1" applyAlignment="1" applyProtection="1">
      <alignment horizontal="left" wrapText="1"/>
    </xf>
    <xf numFmtId="0" fontId="21" fillId="2" borderId="19" xfId="0" applyFont="1" applyFill="1" applyBorder="1" applyAlignment="1" applyProtection="1">
      <alignment horizontal="left" wrapText="1"/>
    </xf>
    <xf numFmtId="0" fontId="21" fillId="2" borderId="10" xfId="0" applyFont="1" applyFill="1" applyBorder="1" applyAlignment="1" applyProtection="1">
      <alignment horizontal="left" wrapText="1"/>
    </xf>
    <xf numFmtId="0" fontId="20" fillId="2" borderId="26" xfId="0" applyFont="1" applyFill="1" applyBorder="1" applyAlignment="1" applyProtection="1">
      <alignment horizontal="center"/>
      <protection locked="0"/>
    </xf>
    <xf numFmtId="0" fontId="20" fillId="2" borderId="23" xfId="0" applyFont="1" applyFill="1" applyBorder="1" applyAlignment="1" applyProtection="1">
      <alignment horizontal="center"/>
      <protection locked="0"/>
    </xf>
    <xf numFmtId="0" fontId="20" fillId="2" borderId="24" xfId="0" applyFont="1" applyFill="1" applyBorder="1" applyAlignment="1" applyProtection="1">
      <alignment horizontal="center"/>
      <protection locked="0"/>
    </xf>
    <xf numFmtId="0" fontId="18" fillId="2" borderId="25" xfId="0" applyFont="1" applyFill="1" applyBorder="1" applyAlignment="1" applyProtection="1">
      <alignment horizontal="center"/>
      <protection locked="0"/>
    </xf>
    <xf numFmtId="0" fontId="18" fillId="2" borderId="15" xfId="0" applyFont="1" applyFill="1" applyBorder="1" applyAlignment="1" applyProtection="1">
      <alignment horizontal="center"/>
      <protection locked="0"/>
    </xf>
    <xf numFmtId="0" fontId="18" fillId="2" borderId="21" xfId="0" applyFont="1" applyFill="1" applyBorder="1" applyAlignment="1" applyProtection="1">
      <alignment horizontal="center"/>
      <protection locked="0"/>
    </xf>
    <xf numFmtId="0" fontId="20" fillId="2" borderId="31" xfId="0" applyFont="1" applyFill="1" applyBorder="1" applyAlignment="1" applyProtection="1">
      <alignment horizontal="center"/>
      <protection locked="0"/>
    </xf>
    <xf numFmtId="0" fontId="20" fillId="2" borderId="33" xfId="0" applyFont="1" applyFill="1" applyBorder="1" applyAlignment="1" applyProtection="1">
      <alignment horizontal="center"/>
      <protection locked="0"/>
    </xf>
    <xf numFmtId="0" fontId="20" fillId="2" borderId="1" xfId="0" applyFont="1" applyFill="1" applyBorder="1" applyAlignment="1" applyProtection="1">
      <alignment horizontal="center"/>
      <protection locked="0"/>
    </xf>
    <xf numFmtId="0" fontId="20" fillId="2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19" xfId="0" applyFont="1" applyFill="1" applyBorder="1" applyAlignment="1" applyProtection="1">
      <alignment horizontal="left"/>
      <protection locked="0"/>
    </xf>
    <xf numFmtId="0" fontId="5" fillId="4" borderId="20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34" xfId="0" applyFont="1" applyFill="1" applyBorder="1" applyAlignment="1" applyProtection="1">
      <alignment horizontal="center"/>
      <protection locked="0"/>
    </xf>
    <xf numFmtId="0" fontId="19" fillId="2" borderId="13" xfId="0" applyFont="1" applyFill="1" applyBorder="1" applyAlignment="1" applyProtection="1">
      <alignment horizontal="center"/>
    </xf>
    <xf numFmtId="0" fontId="19" fillId="2" borderId="34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vertical="center" wrapText="1"/>
    </xf>
    <xf numFmtId="0" fontId="0" fillId="4" borderId="7" xfId="0" applyNumberFormat="1" applyFont="1" applyFill="1" applyBorder="1" applyAlignment="1" applyProtection="1">
      <alignment horizontal="center"/>
      <protection locked="0"/>
    </xf>
    <xf numFmtId="0" fontId="0" fillId="4" borderId="20" xfId="0" applyNumberFormat="1" applyFont="1" applyFill="1" applyBorder="1" applyAlignment="1" applyProtection="1">
      <alignment horizontal="center"/>
      <protection locked="0"/>
    </xf>
    <xf numFmtId="0" fontId="0" fillId="4" borderId="18" xfId="0" applyNumberFormat="1" applyFon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 applyProtection="1">
      <alignment horizontal="center"/>
      <protection locked="0"/>
    </xf>
    <xf numFmtId="0" fontId="0" fillId="4" borderId="13" xfId="0" applyNumberFormat="1" applyFont="1" applyFill="1" applyBorder="1" applyAlignment="1" applyProtection="1">
      <alignment horizontal="center"/>
      <protection locked="0"/>
    </xf>
    <xf numFmtId="0" fontId="0" fillId="4" borderId="30" xfId="0" applyNumberFormat="1" applyFont="1" applyFill="1" applyBorder="1" applyAlignment="1" applyProtection="1">
      <alignment horizontal="center"/>
      <protection locked="0"/>
    </xf>
    <xf numFmtId="0" fontId="0" fillId="4" borderId="44" xfId="0" applyNumberFormat="1" applyFont="1" applyFill="1" applyBorder="1" applyAlignment="1" applyProtection="1">
      <alignment horizontal="center"/>
      <protection locked="0"/>
    </xf>
    <xf numFmtId="0" fontId="0" fillId="4" borderId="42" xfId="0" applyNumberFormat="1" applyFont="1" applyFill="1" applyBorder="1" applyAlignment="1" applyProtection="1">
      <alignment horizontal="center"/>
      <protection locked="0"/>
    </xf>
    <xf numFmtId="0" fontId="0" fillId="4" borderId="8" xfId="0" applyNumberFormat="1" applyFont="1" applyFill="1" applyBorder="1" applyAlignment="1" applyProtection="1">
      <alignment horizontal="center"/>
      <protection locked="0"/>
    </xf>
    <xf numFmtId="0" fontId="0" fillId="4" borderId="17" xfId="0" applyNumberFormat="1" applyFont="1" applyFill="1" applyBorder="1" applyAlignment="1" applyProtection="1">
      <alignment horizontal="center"/>
      <protection locked="0"/>
    </xf>
    <xf numFmtId="0" fontId="0" fillId="4" borderId="14" xfId="0" applyNumberFormat="1" applyFont="1" applyFill="1" applyBorder="1" applyAlignment="1" applyProtection="1">
      <alignment horizontal="center"/>
      <protection locked="0"/>
    </xf>
    <xf numFmtId="0" fontId="0" fillId="4" borderId="3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left"/>
    </xf>
    <xf numFmtId="0" fontId="2" fillId="4" borderId="36" xfId="0" applyFont="1" applyFill="1" applyBorder="1" applyAlignment="1">
      <alignment horizontal="left"/>
    </xf>
    <xf numFmtId="0" fontId="2" fillId="4" borderId="37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0" fillId="2" borderId="17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3" fillId="2" borderId="3" xfId="0" applyNumberFormat="1" applyFont="1" applyFill="1" applyBorder="1" applyAlignment="1" applyProtection="1">
      <alignment horizontal="center" vertical="center" wrapText="1"/>
    </xf>
    <xf numFmtId="0" fontId="13" fillId="2" borderId="16" xfId="0" applyNumberFormat="1" applyFont="1" applyFill="1" applyBorder="1" applyAlignment="1" applyProtection="1">
      <alignment horizontal="center" vertical="center" wrapText="1"/>
    </xf>
    <xf numFmtId="0" fontId="0" fillId="4" borderId="40" xfId="0" applyNumberFormat="1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>
      <alignment horizontal="left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4" borderId="1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9" borderId="13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4" borderId="17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32" xfId="0" applyFill="1" applyBorder="1" applyAlignment="1" applyProtection="1">
      <protection locked="0"/>
    </xf>
    <xf numFmtId="0" fontId="0" fillId="4" borderId="33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4" borderId="29" xfId="0" applyFill="1" applyBorder="1" applyAlignment="1" applyProtection="1">
      <protection locked="0"/>
    </xf>
    <xf numFmtId="0" fontId="0" fillId="4" borderId="30" xfId="0" applyFill="1" applyBorder="1" applyAlignment="1" applyProtection="1">
      <protection locked="0"/>
    </xf>
    <xf numFmtId="0" fontId="14" fillId="9" borderId="41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14" fillId="9" borderId="13" xfId="0" applyFont="1" applyFill="1" applyBorder="1" applyAlignment="1">
      <alignment horizontal="center"/>
    </xf>
    <xf numFmtId="0" fontId="14" fillId="9" borderId="29" xfId="0" applyFont="1" applyFill="1" applyBorder="1" applyAlignment="1">
      <alignment horizontal="center"/>
    </xf>
    <xf numFmtId="0" fontId="0" fillId="4" borderId="7" xfId="0" applyFill="1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0" fillId="4" borderId="29" xfId="0" applyFill="1" applyBorder="1" applyAlignment="1" applyProtection="1">
      <alignment horizontal="left"/>
      <protection locked="0"/>
    </xf>
    <xf numFmtId="0" fontId="0" fillId="4" borderId="30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32" xfId="0" applyFill="1" applyBorder="1" applyAlignment="1" applyProtection="1">
      <alignment horizontal="left"/>
      <protection locked="0"/>
    </xf>
    <xf numFmtId="0" fontId="0" fillId="4" borderId="33" xfId="0" applyFill="1" applyBorder="1" applyAlignment="1" applyProtection="1">
      <alignment horizontal="left"/>
      <protection locked="0"/>
    </xf>
    <xf numFmtId="0" fontId="2" fillId="2" borderId="31" xfId="0" applyFont="1" applyFill="1" applyBorder="1" applyAlignment="1" applyProtection="1">
      <alignment horizontal="left"/>
      <protection locked="0"/>
    </xf>
    <xf numFmtId="0" fontId="2" fillId="2" borderId="43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8" xfId="0" applyFont="1" applyFill="1" applyBorder="1" applyAlignment="1" applyProtection="1">
      <alignment horizontal="left"/>
      <protection locked="0"/>
    </xf>
    <xf numFmtId="0" fontId="2" fillId="2" borderId="34" xfId="0" applyFont="1" applyFill="1" applyBorder="1" applyAlignment="1" applyProtection="1">
      <alignment horizontal="left"/>
      <protection locked="0"/>
    </xf>
    <xf numFmtId="0" fontId="2" fillId="2" borderId="29" xfId="0" applyFont="1" applyFill="1" applyBorder="1" applyAlignment="1" applyProtection="1">
      <alignment horizontal="left"/>
      <protection locked="0"/>
    </xf>
    <xf numFmtId="0" fontId="2" fillId="2" borderId="64" xfId="0" applyFont="1" applyFill="1" applyBorder="1" applyAlignment="1" applyProtection="1">
      <alignment horizontal="left"/>
      <protection locked="0"/>
    </xf>
    <xf numFmtId="0" fontId="2" fillId="2" borderId="47" xfId="0" applyFont="1" applyFill="1" applyBorder="1" applyAlignment="1" applyProtection="1">
      <alignment horizontal="left"/>
      <protection locked="0"/>
    </xf>
    <xf numFmtId="0" fontId="2" fillId="2" borderId="46" xfId="0" applyFont="1" applyFill="1" applyBorder="1" applyAlignment="1" applyProtection="1">
      <alignment horizontal="left"/>
      <protection locked="0"/>
    </xf>
    <xf numFmtId="0" fontId="2" fillId="2" borderId="65" xfId="0" applyFont="1" applyFill="1" applyBorder="1" applyAlignment="1" applyProtection="1">
      <alignment horizontal="left"/>
      <protection locked="0"/>
    </xf>
    <xf numFmtId="0" fontId="2" fillId="2" borderId="66" xfId="0" applyFont="1" applyFill="1" applyBorder="1" applyAlignment="1" applyProtection="1">
      <alignment horizontal="left"/>
      <protection locked="0"/>
    </xf>
    <xf numFmtId="0" fontId="2" fillId="2" borderId="42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10" fillId="4" borderId="18" xfId="28" applyFont="1" applyFill="1" applyBorder="1" applyAlignment="1" applyProtection="1">
      <protection locked="0"/>
    </xf>
    <xf numFmtId="0" fontId="2" fillId="2" borderId="28" xfId="0" applyFont="1" applyFill="1" applyBorder="1" applyAlignment="1" applyProtection="1">
      <protection locked="0"/>
    </xf>
    <xf numFmtId="0" fontId="2" fillId="2" borderId="29" xfId="0" applyFont="1" applyFill="1" applyBorder="1" applyAlignment="1"/>
    <xf numFmtId="0" fontId="2" fillId="2" borderId="34" xfId="0" applyFont="1" applyFill="1" applyBorder="1" applyAlignment="1"/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4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2" xfId="0" applyFont="1" applyFill="1" applyBorder="1" applyAlignment="1" applyProtection="1">
      <alignment horizontal="left"/>
      <protection locked="0"/>
    </xf>
    <xf numFmtId="0" fontId="2" fillId="2" borderId="3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protection locked="0"/>
    </xf>
    <xf numFmtId="0" fontId="2" fillId="2" borderId="17" xfId="0" applyFont="1" applyFill="1" applyBorder="1" applyAlignment="1"/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8" xfId="0" applyFont="1" applyFill="1" applyBorder="1" applyAlignment="1" applyProtection="1">
      <alignment horizontal="left"/>
      <protection locked="0"/>
    </xf>
    <xf numFmtId="0" fontId="2" fillId="2" borderId="39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0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2" borderId="35" xfId="0" applyFont="1" applyFill="1" applyBorder="1" applyAlignment="1" applyProtection="1">
      <alignment horizontal="center"/>
      <protection locked="0"/>
    </xf>
    <xf numFmtId="0" fontId="5" fillId="2" borderId="36" xfId="0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/>
      <protection locked="0"/>
    </xf>
    <xf numFmtId="0" fontId="2" fillId="4" borderId="35" xfId="0" applyFont="1" applyFill="1" applyBorder="1" applyAlignment="1" applyProtection="1">
      <alignment horizontal="left"/>
      <protection locked="0"/>
    </xf>
    <xf numFmtId="0" fontId="2" fillId="4" borderId="36" xfId="0" applyFont="1" applyFill="1" applyBorder="1" applyAlignment="1" applyProtection="1">
      <alignment horizontal="left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0" fillId="4" borderId="25" xfId="0" applyFill="1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0" fillId="4" borderId="21" xfId="0" applyFill="1" applyBorder="1" applyAlignment="1" applyProtection="1">
      <alignment wrapText="1"/>
      <protection locked="0"/>
    </xf>
    <xf numFmtId="0" fontId="0" fillId="4" borderId="59" xfId="0" applyFill="1" applyBorder="1" applyAlignment="1" applyProtection="1">
      <alignment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60" xfId="0" applyFill="1" applyBorder="1" applyAlignment="1" applyProtection="1">
      <alignment wrapText="1"/>
      <protection locked="0"/>
    </xf>
    <xf numFmtId="0" fontId="0" fillId="4" borderId="26" xfId="0" applyFill="1" applyBorder="1" applyAlignment="1" applyProtection="1">
      <alignment wrapText="1"/>
      <protection locked="0"/>
    </xf>
    <xf numFmtId="0" fontId="0" fillId="4" borderId="23" xfId="0" applyFill="1" applyBorder="1" applyAlignment="1" applyProtection="1">
      <alignment wrapText="1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13" fillId="2" borderId="28" xfId="0" applyFont="1" applyFill="1" applyBorder="1" applyAlignment="1" applyProtection="1">
      <alignment horizontal="left" vertical="center" wrapText="1"/>
      <protection locked="0"/>
    </xf>
    <xf numFmtId="0" fontId="13" fillId="2" borderId="29" xfId="0" applyFont="1" applyFill="1" applyBorder="1" applyAlignment="1" applyProtection="1">
      <alignment horizontal="left" vertical="center" wrapText="1"/>
      <protection locked="0"/>
    </xf>
    <xf numFmtId="0" fontId="13" fillId="2" borderId="34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61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0" fillId="4" borderId="43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63" xfId="0" applyFont="1" applyFill="1" applyBorder="1" applyAlignment="1" applyProtection="1">
      <alignment horizontal="center" vertical="center" wrapText="1"/>
      <protection locked="0"/>
    </xf>
    <xf numFmtId="4" fontId="44" fillId="2" borderId="18" xfId="0" applyNumberFormat="1" applyFont="1" applyFill="1" applyBorder="1" applyAlignment="1">
      <alignment horizontal="center" wrapText="1"/>
    </xf>
    <xf numFmtId="4" fontId="44" fillId="2" borderId="17" xfId="0" applyNumberFormat="1" applyFont="1" applyFill="1" applyBorder="1" applyAlignment="1">
      <alignment horizontal="center" wrapText="1"/>
    </xf>
    <xf numFmtId="0" fontId="2" fillId="10" borderId="35" xfId="0" quotePrefix="1" applyFont="1" applyFill="1" applyBorder="1" applyAlignment="1" applyProtection="1">
      <alignment horizontal="left"/>
      <protection locked="0"/>
    </xf>
    <xf numFmtId="0" fontId="2" fillId="10" borderId="36" xfId="0" quotePrefix="1" applyFont="1" applyFill="1" applyBorder="1" applyAlignment="1" applyProtection="1">
      <alignment horizontal="left"/>
      <protection locked="0"/>
    </xf>
    <xf numFmtId="0" fontId="2" fillId="10" borderId="37" xfId="0" quotePrefix="1" applyFont="1" applyFill="1" applyBorder="1" applyAlignment="1" applyProtection="1">
      <alignment horizontal="left"/>
      <protection locked="0"/>
    </xf>
    <xf numFmtId="0" fontId="14" fillId="9" borderId="45" xfId="0" applyFont="1" applyFill="1" applyBorder="1" applyAlignment="1">
      <alignment horizontal="center" wrapText="1"/>
    </xf>
    <xf numFmtId="0" fontId="14" fillId="9" borderId="47" xfId="0" applyFont="1" applyFill="1" applyBorder="1" applyAlignment="1">
      <alignment horizontal="center" wrapText="1"/>
    </xf>
    <xf numFmtId="0" fontId="14" fillId="9" borderId="13" xfId="0" applyFont="1" applyFill="1" applyBorder="1" applyAlignment="1">
      <alignment horizontal="center" wrapText="1"/>
    </xf>
    <xf numFmtId="0" fontId="14" fillId="9" borderId="29" xfId="0" applyFont="1" applyFill="1" applyBorder="1" applyAlignment="1">
      <alignment horizontal="center" wrapText="1"/>
    </xf>
    <xf numFmtId="0" fontId="14" fillId="9" borderId="34" xfId="0" applyFont="1" applyFill="1" applyBorder="1" applyAlignment="1">
      <alignment horizontal="center" wrapText="1"/>
    </xf>
    <xf numFmtId="0" fontId="0" fillId="4" borderId="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2" xfId="0" applyFont="1" applyFill="1" applyBorder="1" applyAlignment="1" applyProtection="1">
      <alignment vertical="center"/>
      <protection locked="0"/>
    </xf>
    <xf numFmtId="0" fontId="2" fillId="2" borderId="33" xfId="0" applyFont="1" applyFill="1" applyBorder="1" applyAlignment="1" applyProtection="1">
      <alignment vertical="center"/>
      <protection locked="0"/>
    </xf>
    <xf numFmtId="0" fontId="2" fillId="2" borderId="62" xfId="0" applyFont="1" applyFill="1" applyBorder="1" applyAlignment="1" applyProtection="1">
      <alignment horizontal="center" vertical="center" wrapText="1"/>
      <protection locked="0"/>
    </xf>
    <xf numFmtId="0" fontId="2" fillId="2" borderId="69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/>
    </xf>
  </cellXfs>
  <cellStyles count="159">
    <cellStyle name="20 % - uthevingsfarge 1" xfId="37" xr:uid="{00000000-0005-0000-0000-000000000000}"/>
    <cellStyle name="20 % – uthevingsfarge 1" xfId="103" builtinId="30" customBuiltin="1"/>
    <cellStyle name="20 % - uthevingsfarge 2" xfId="38" xr:uid="{00000000-0005-0000-0000-000001000000}"/>
    <cellStyle name="20 % – uthevingsfarge 2" xfId="105" builtinId="34" customBuiltin="1"/>
    <cellStyle name="20 % - uthevingsfarge 3" xfId="39" xr:uid="{00000000-0005-0000-0000-000002000000}"/>
    <cellStyle name="20 % – uthevingsfarge 3" xfId="107" builtinId="38" customBuiltin="1"/>
    <cellStyle name="20 % - uthevingsfarge 4" xfId="40" xr:uid="{00000000-0005-0000-0000-000003000000}"/>
    <cellStyle name="20 % – uthevingsfarge 4" xfId="109" builtinId="42" customBuiltin="1"/>
    <cellStyle name="20 % - uthevingsfarge 5" xfId="41" xr:uid="{00000000-0005-0000-0000-000004000000}"/>
    <cellStyle name="20 % – uthevingsfarge 5" xfId="111" builtinId="46" customBuiltin="1"/>
    <cellStyle name="20 % - uthevingsfarge 6" xfId="42" xr:uid="{00000000-0005-0000-0000-000005000000}"/>
    <cellStyle name="20 % – uthevingsfarge 6" xfId="113" builtinId="50" customBuiltin="1"/>
    <cellStyle name="20% - uthevingsfarge 1" xfId="85" xr:uid="{00000000-0005-0000-0000-000006000000}"/>
    <cellStyle name="20% - uthevingsfarge 2" xfId="86" xr:uid="{00000000-0005-0000-0000-000007000000}"/>
    <cellStyle name="20% - uthevingsfarge 3" xfId="87" xr:uid="{00000000-0005-0000-0000-000008000000}"/>
    <cellStyle name="20% - uthevingsfarge 4" xfId="88" xr:uid="{00000000-0005-0000-0000-000009000000}"/>
    <cellStyle name="20% - uthevingsfarge 5" xfId="89" xr:uid="{00000000-0005-0000-0000-00000A000000}"/>
    <cellStyle name="20% - uthevingsfarge 6" xfId="90" xr:uid="{00000000-0005-0000-0000-00000B000000}"/>
    <cellStyle name="40 % - uthevingsfarge 1" xfId="43" xr:uid="{00000000-0005-0000-0000-00000C000000}"/>
    <cellStyle name="40 % – uthevingsfarge 1" xfId="104" builtinId="31" customBuiltin="1"/>
    <cellStyle name="40 % - uthevingsfarge 2" xfId="44" xr:uid="{00000000-0005-0000-0000-00000D000000}"/>
    <cellStyle name="40 % – uthevingsfarge 2" xfId="106" builtinId="35" customBuiltin="1"/>
    <cellStyle name="40 % - uthevingsfarge 3" xfId="45" xr:uid="{00000000-0005-0000-0000-00000E000000}"/>
    <cellStyle name="40 % – uthevingsfarge 3" xfId="108" builtinId="39" customBuiltin="1"/>
    <cellStyle name="40 % - uthevingsfarge 4" xfId="46" xr:uid="{00000000-0005-0000-0000-00000F000000}"/>
    <cellStyle name="40 % – uthevingsfarge 4" xfId="110" builtinId="43" customBuiltin="1"/>
    <cellStyle name="40 % - uthevingsfarge 5" xfId="47" xr:uid="{00000000-0005-0000-0000-000010000000}"/>
    <cellStyle name="40 % – uthevingsfarge 5" xfId="112" builtinId="47" customBuiltin="1"/>
    <cellStyle name="40 % - uthevingsfarge 6" xfId="48" xr:uid="{00000000-0005-0000-0000-000011000000}"/>
    <cellStyle name="40 % – uthevingsfarge 6" xfId="114" builtinId="51" customBuiltin="1"/>
    <cellStyle name="40% - uthevingsfarge 1" xfId="91" xr:uid="{00000000-0005-0000-0000-000012000000}"/>
    <cellStyle name="40% - uthevingsfarge 2" xfId="92" xr:uid="{00000000-0005-0000-0000-000013000000}"/>
    <cellStyle name="40% - uthevingsfarge 3" xfId="93" xr:uid="{00000000-0005-0000-0000-000014000000}"/>
    <cellStyle name="40% - uthevingsfarge 4" xfId="94" xr:uid="{00000000-0005-0000-0000-000015000000}"/>
    <cellStyle name="40% - uthevingsfarge 5" xfId="95" xr:uid="{00000000-0005-0000-0000-000016000000}"/>
    <cellStyle name="40% - uthevingsfarge 6" xfId="96" xr:uid="{00000000-0005-0000-0000-000017000000}"/>
    <cellStyle name="60 % - uthevingsfarge 1" xfId="49" xr:uid="{00000000-0005-0000-0000-000018000000}"/>
    <cellStyle name="60 % – uthevingsfarge 1 2" xfId="115" xr:uid="{182DA32F-CB2D-4549-8508-F9957901A239}"/>
    <cellStyle name="60 % - uthevingsfarge 2" xfId="50" xr:uid="{00000000-0005-0000-0000-000019000000}"/>
    <cellStyle name="60 % – uthevingsfarge 2 2" xfId="116" xr:uid="{1B89244E-D2C8-4387-8B28-615730DCBDE7}"/>
    <cellStyle name="60 % - uthevingsfarge 3" xfId="51" xr:uid="{00000000-0005-0000-0000-00001A000000}"/>
    <cellStyle name="60 % – uthevingsfarge 3 2" xfId="117" xr:uid="{5F514295-6A5B-4334-AF32-EDFFD894BBF6}"/>
    <cellStyle name="60 % - uthevingsfarge 4" xfId="52" xr:uid="{00000000-0005-0000-0000-00001B000000}"/>
    <cellStyle name="60 % – uthevingsfarge 4 2" xfId="118" xr:uid="{BF117F9B-4096-49F0-B4C5-29645C0BDE2D}"/>
    <cellStyle name="60 % - uthevingsfarge 5" xfId="53" xr:uid="{00000000-0005-0000-0000-00001C000000}"/>
    <cellStyle name="60 % – uthevingsfarge 5 2" xfId="119" xr:uid="{9B2A166C-7A06-4D9D-9DE2-36A4D06A23F0}"/>
    <cellStyle name="60 % - uthevingsfarge 6" xfId="54" xr:uid="{00000000-0005-0000-0000-00001D000000}"/>
    <cellStyle name="60 % – uthevingsfarge 6 2" xfId="120" xr:uid="{68E8DC30-2BE6-40EE-A5FF-2628ED82B935}"/>
    <cellStyle name="60% - uthevingsfarge 1" xfId="97" xr:uid="{00000000-0005-0000-0000-00001E000000}"/>
    <cellStyle name="60% - uthevingsfarge 2" xfId="98" xr:uid="{00000000-0005-0000-0000-00001F000000}"/>
    <cellStyle name="60% - uthevingsfarge 3" xfId="99" xr:uid="{00000000-0005-0000-0000-000020000000}"/>
    <cellStyle name="60% - uthevingsfarge 4" xfId="100" xr:uid="{00000000-0005-0000-0000-000021000000}"/>
    <cellStyle name="60% - uthevingsfarge 5" xfId="101" xr:uid="{00000000-0005-0000-0000-000022000000}"/>
    <cellStyle name="60% - uthevingsfarge 6" xfId="102" xr:uid="{00000000-0005-0000-0000-000023000000}"/>
    <cellStyle name="Beregning" xfId="65" builtinId="22" customBuiltin="1"/>
    <cellStyle name="Dårlig" xfId="61" builtinId="27" customBuiltin="1"/>
    <cellStyle name="Forklarende tekst" xfId="70" builtinId="53" customBuiltin="1"/>
    <cellStyle name="God" xfId="60" builtinId="26" customBuiltin="1"/>
    <cellStyle name="Hyperkobling" xfId="2" builtinId="8"/>
    <cellStyle name="Hyperkobling 2" xfId="3" xr:uid="{00000000-0005-0000-0000-000029000000}"/>
    <cellStyle name="Inndata" xfId="63" builtinId="20" customBuiltin="1"/>
    <cellStyle name="Koblet celle" xfId="66" builtinId="24" customBuiltin="1"/>
    <cellStyle name="Komma" xfId="1" builtinId="3"/>
    <cellStyle name="Komma 2" xfId="4" xr:uid="{00000000-0005-0000-0000-00002D000000}"/>
    <cellStyle name="Komma 2 2" xfId="5" xr:uid="{00000000-0005-0000-0000-00002E000000}"/>
    <cellStyle name="Komma 2 2 2" xfId="6" xr:uid="{00000000-0005-0000-0000-00002F000000}"/>
    <cellStyle name="Komma 2 2 2 2" xfId="145" xr:uid="{30F3B0C0-BBC2-4AAD-B532-30100A7E5B27}"/>
    <cellStyle name="Komma 2 2 3" xfId="7" xr:uid="{00000000-0005-0000-0000-000030000000}"/>
    <cellStyle name="Komma 2 2 3 2" xfId="81" xr:uid="{00000000-0005-0000-0000-000031000000}"/>
    <cellStyle name="Komma 2 2 3 2 2" xfId="139" xr:uid="{CC0CFD1C-1FFA-4B27-8BC5-2F9D5DFA349C}"/>
    <cellStyle name="Komma 2 2 3 2 3" xfId="155" xr:uid="{B147B4F3-BAC8-4353-A0AD-50D2E5EC8784}"/>
    <cellStyle name="Komma 2 2 4" xfId="132" xr:uid="{8B8F0B0D-D91B-4B44-8C81-48EDF5F394E4}"/>
    <cellStyle name="Komma 2 2_B2 Rapportering til Statsr(NTO)" xfId="122" xr:uid="{7FA4AC23-9056-468A-BAB0-54AF7D185BA9}"/>
    <cellStyle name="Komma 2 3" xfId="8" xr:uid="{00000000-0005-0000-0000-000033000000}"/>
    <cellStyle name="Komma 2 3 2" xfId="9" xr:uid="{00000000-0005-0000-0000-000034000000}"/>
    <cellStyle name="Komma 2 3 2 2" xfId="10" xr:uid="{00000000-0005-0000-0000-000035000000}"/>
    <cellStyle name="Komma 2 3 2 2 2" xfId="148" xr:uid="{2F874FF9-0879-489D-98C3-90F4329710EC}"/>
    <cellStyle name="Komma 2 3 2 3" xfId="11" xr:uid="{00000000-0005-0000-0000-000036000000}"/>
    <cellStyle name="Komma 2 3 2 3 2" xfId="84" xr:uid="{00000000-0005-0000-0000-000037000000}"/>
    <cellStyle name="Komma 2 3 2 3 2 2" xfId="142" xr:uid="{547B900E-BD19-416E-8D1F-5CF202050668}"/>
    <cellStyle name="Komma 2 3 2 3 2 3" xfId="158" xr:uid="{49EB4E73-636B-449F-A8ED-39ED7FD34A4E}"/>
    <cellStyle name="Komma 2 3 2 4" xfId="135" xr:uid="{4370DE89-74CE-40E2-823E-DE448799D2B5}"/>
    <cellStyle name="Komma 2 3 2_B2 Rapportering til Statsr(NTO)" xfId="124" xr:uid="{024D2857-76CF-4F6A-91DA-C88010C80B20}"/>
    <cellStyle name="Komma 2 3 3" xfId="12" xr:uid="{00000000-0005-0000-0000-000039000000}"/>
    <cellStyle name="Komma 2 3 3 2" xfId="147" xr:uid="{A3E91032-C8E9-4D9A-ABB9-E76EBB82A714}"/>
    <cellStyle name="Komma 2 3 4" xfId="13" xr:uid="{00000000-0005-0000-0000-00003A000000}"/>
    <cellStyle name="Komma 2 3 4 2" xfId="83" xr:uid="{00000000-0005-0000-0000-00003B000000}"/>
    <cellStyle name="Komma 2 3 4 2 2" xfId="141" xr:uid="{664AAAAA-49FB-4744-9F53-5F9886B3C643}"/>
    <cellStyle name="Komma 2 3 4 2 3" xfId="157" xr:uid="{55F55BF6-E396-4108-97D3-35254BF2A2A5}"/>
    <cellStyle name="Komma 2 3 5" xfId="134" xr:uid="{0EAB32DD-3002-4918-A886-6B05442498DF}"/>
    <cellStyle name="Komma 2 3_B2 Rapportering til Statsr(NTO)" xfId="123" xr:uid="{10827D4D-2AA9-4B32-B06E-D49254B48B70}"/>
    <cellStyle name="Komma 2 4" xfId="14" xr:uid="{00000000-0005-0000-0000-00003D000000}"/>
    <cellStyle name="Komma 2 4 2" xfId="143" xr:uid="{7A640600-1767-41E1-AE61-5395F8DC3644}"/>
    <cellStyle name="Komma 2 5" xfId="15" xr:uid="{00000000-0005-0000-0000-00003E000000}"/>
    <cellStyle name="Komma 2 5 2" xfId="79" xr:uid="{00000000-0005-0000-0000-00003F000000}"/>
    <cellStyle name="Komma 2 5 2 2" xfId="137" xr:uid="{E68EDA37-665F-4B4D-945A-C3BBE5138C14}"/>
    <cellStyle name="Komma 2 5 2 3" xfId="153" xr:uid="{803F974F-457C-45B9-A1E1-B15E6EF35464}"/>
    <cellStyle name="Komma 2 6" xfId="130" xr:uid="{B2EA477E-0E71-4679-A9B9-47DA1EE9229D}"/>
    <cellStyle name="Komma 2_B2 Rapportering til Statsr(NTO)" xfId="121" xr:uid="{C5D19FC5-00E6-463A-9195-B2320D86F475}"/>
    <cellStyle name="Komma 3" xfId="16" xr:uid="{00000000-0005-0000-0000-000041000000}"/>
    <cellStyle name="Komma 3 2" xfId="149" xr:uid="{F179E2E2-9ADF-4519-99B7-894F3FB8915F}"/>
    <cellStyle name="Komma 4" xfId="55" xr:uid="{00000000-0005-0000-0000-000042000000}"/>
    <cellStyle name="Komma 4 2" xfId="125" xr:uid="{D637D4A5-3B20-4957-B6D3-EDCD9D43DE84}"/>
    <cellStyle name="Komma 4 2 2" xfId="151" xr:uid="{2F346C39-9C31-4F72-BE26-4775332E511C}"/>
    <cellStyle name="Komma 5" xfId="126" xr:uid="{251C9BDD-1A83-4953-9666-7EC9D3590A2D}"/>
    <cellStyle name="Komma 5 2" xfId="152" xr:uid="{015B8B5F-0816-4043-AF29-97498EFA7C60}"/>
    <cellStyle name="Komma 6" xfId="129" xr:uid="{5F709708-B692-4BD0-A4B7-4D6E819FB67D}"/>
    <cellStyle name="Komma 7" xfId="136" xr:uid="{4E92368A-0EE1-4477-8FDD-0D40FAFF2525}"/>
    <cellStyle name="Komma 8" xfId="150" xr:uid="{AA22973A-7BA4-4246-8C29-2757A5B8DA0B}"/>
    <cellStyle name="Kontrollcelle" xfId="67" builtinId="23" customBuiltin="1"/>
    <cellStyle name="Merknad" xfId="69" builtinId="10" customBuiltin="1"/>
    <cellStyle name="Normal" xfId="0" builtinId="0"/>
    <cellStyle name="Normal 2" xfId="17" xr:uid="{00000000-0005-0000-0000-000046000000}"/>
    <cellStyle name="Normal 2 2" xfId="18" xr:uid="{00000000-0005-0000-0000-000047000000}"/>
    <cellStyle name="Normal 2 3" xfId="19" xr:uid="{00000000-0005-0000-0000-000048000000}"/>
    <cellStyle name="Normal 3" xfId="20" xr:uid="{00000000-0005-0000-0000-000049000000}"/>
    <cellStyle name="Normal 4" xfId="21" xr:uid="{00000000-0005-0000-0000-00004A000000}"/>
    <cellStyle name="Normal 5" xfId="22" xr:uid="{00000000-0005-0000-0000-00004B000000}"/>
    <cellStyle name="Normal 5 2" xfId="23" xr:uid="{00000000-0005-0000-0000-00004C000000}"/>
    <cellStyle name="Normal 6" xfId="24" xr:uid="{00000000-0005-0000-0000-00004D000000}"/>
    <cellStyle name="Normal 7" xfId="25" xr:uid="{00000000-0005-0000-0000-00004E000000}"/>
    <cellStyle name="Normal 8" xfId="26" xr:uid="{00000000-0005-0000-0000-00004F000000}"/>
    <cellStyle name="Normal 9" xfId="27" xr:uid="{00000000-0005-0000-0000-000050000000}"/>
    <cellStyle name="Normal_delC Agresso-SAP ny versjon" xfId="28" xr:uid="{00000000-0005-0000-0000-000051000000}"/>
    <cellStyle name="Nøytral" xfId="62" builtinId="28" customBuiltin="1"/>
    <cellStyle name="Overskrift 1" xfId="56" builtinId="16" customBuiltin="1"/>
    <cellStyle name="Overskrift 2" xfId="57" builtinId="17" customBuiltin="1"/>
    <cellStyle name="Overskrift 3" xfId="58" builtinId="18" customBuiltin="1"/>
    <cellStyle name="Overskrift 4" xfId="59" builtinId="19" customBuiltin="1"/>
    <cellStyle name="Prosent 2" xfId="29" xr:uid="{00000000-0005-0000-0000-000057000000}"/>
    <cellStyle name="Prosent 3" xfId="30" xr:uid="{00000000-0005-0000-0000-000058000000}"/>
    <cellStyle name="Tittel 2" xfId="78" xr:uid="{00000000-0005-0000-0000-000059000000}"/>
    <cellStyle name="Totalt" xfId="71" builtinId="25" customBuiltin="1"/>
    <cellStyle name="Utdata" xfId="64" builtinId="21" customBuiltin="1"/>
    <cellStyle name="Uthevingsfarge1" xfId="72" builtinId="29" customBuiltin="1"/>
    <cellStyle name="Uthevingsfarge2" xfId="73" builtinId="33" customBuiltin="1"/>
    <cellStyle name="Uthevingsfarge3" xfId="74" builtinId="37" customBuiltin="1"/>
    <cellStyle name="Uthevingsfarge4" xfId="75" builtinId="41" customBuiltin="1"/>
    <cellStyle name="Uthevingsfarge5" xfId="76" builtinId="45" customBuiltin="1"/>
    <cellStyle name="Uthevingsfarge6" xfId="77" builtinId="49" customBuiltin="1"/>
    <cellStyle name="Valuta 2" xfId="31" xr:uid="{00000000-0005-0000-0000-000062000000}"/>
    <cellStyle name="Valuta 2 2" xfId="32" xr:uid="{00000000-0005-0000-0000-000063000000}"/>
    <cellStyle name="Valuta 2 2 2" xfId="33" xr:uid="{00000000-0005-0000-0000-000064000000}"/>
    <cellStyle name="Valuta 2 2 2 2" xfId="146" xr:uid="{E1DC17FD-2E3F-4CCF-A06A-F9D71F9EF9C9}"/>
    <cellStyle name="Valuta 2 2 3" xfId="34" xr:uid="{00000000-0005-0000-0000-000065000000}"/>
    <cellStyle name="Valuta 2 2 3 2" xfId="82" xr:uid="{00000000-0005-0000-0000-000066000000}"/>
    <cellStyle name="Valuta 2 2 3 2 2" xfId="140" xr:uid="{1B782FC9-8001-4601-A5C5-65EAFD23C04D}"/>
    <cellStyle name="Valuta 2 2 3 2 3" xfId="156" xr:uid="{D4DAD630-661A-42A2-9632-8E34E066C18D}"/>
    <cellStyle name="Valuta 2 2 4" xfId="133" xr:uid="{E91EC936-392B-401E-8FBE-14A3AFDB961A}"/>
    <cellStyle name="Valuta 2 2_B2 Rapportering til Statsr(NTO)" xfId="128" xr:uid="{ADFA291C-DF0F-4B79-8EC4-C62F1954DCED}"/>
    <cellStyle name="Valuta 2 3" xfId="35" xr:uid="{00000000-0005-0000-0000-000068000000}"/>
    <cellStyle name="Valuta 2 3 2" xfId="144" xr:uid="{D29E1A5B-B518-4285-BF46-50A0139C62B5}"/>
    <cellStyle name="Valuta 2 4" xfId="36" xr:uid="{00000000-0005-0000-0000-000069000000}"/>
    <cellStyle name="Valuta 2 4 2" xfId="80" xr:uid="{00000000-0005-0000-0000-00006A000000}"/>
    <cellStyle name="Valuta 2 4 2 2" xfId="138" xr:uid="{72988C46-AAEA-4D30-B367-DD1B3FBA962D}"/>
    <cellStyle name="Valuta 2 4 2 3" xfId="154" xr:uid="{0DF437D2-7DFD-4FC4-BF7E-3FDD66E9B725}"/>
    <cellStyle name="Valuta 2 5" xfId="131" xr:uid="{5BC5D47C-6389-45BB-B9BA-CBC78C582CF7}"/>
    <cellStyle name="Valuta 2_B2 Rapportering til Statsr(NTO)" xfId="127" xr:uid="{8182F548-F78F-4ECF-B71C-AD0654432B2F}"/>
    <cellStyle name="Varseltekst" xfId="68" builtinId="11" customBuiltin="1"/>
  </cellStyles>
  <dxfs count="13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ont>
        <color theme="4" tint="0.79998168889431442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'S14 Lønnsavsetninger (nto)'!$B$82</c:f>
              <c:strCache>
                <c:ptCount val="1"/>
                <c:pt idx="0">
                  <c:v>2910: Fleksitid, reisetid, feriedager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'S14 Lønnsavsetninger (nto)'!$A$83:$A$95</c:f>
              <c:strCache>
                <c:ptCount val="13"/>
                <c:pt idx="0">
                  <c:v>202100</c:v>
                </c:pt>
                <c:pt idx="1">
                  <c:v>202101</c:v>
                </c:pt>
                <c:pt idx="2">
                  <c:v>202102</c:v>
                </c:pt>
                <c:pt idx="3">
                  <c:v>202103</c:v>
                </c:pt>
                <c:pt idx="4">
                  <c:v>202104</c:v>
                </c:pt>
                <c:pt idx="5">
                  <c:v>202105</c:v>
                </c:pt>
                <c:pt idx="6">
                  <c:v>202106</c:v>
                </c:pt>
                <c:pt idx="7">
                  <c:v>202107</c:v>
                </c:pt>
                <c:pt idx="8">
                  <c:v>202108</c:v>
                </c:pt>
                <c:pt idx="9">
                  <c:v>202109</c:v>
                </c:pt>
                <c:pt idx="10">
                  <c:v>202110</c:v>
                </c:pt>
                <c:pt idx="11">
                  <c:v>202111</c:v>
                </c:pt>
                <c:pt idx="12">
                  <c:v>202112</c:v>
                </c:pt>
              </c:strCache>
            </c:strRef>
          </c:cat>
          <c:val>
            <c:numRef>
              <c:f>'S14 Lønnsavsetninger (nto)'!$B$83:$B$95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09-4AF7-BAB1-6C0622F97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757928"/>
        <c:axId val="5287684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'S14 Lønnsavsetninger (nto)'!$B$97</c15:sqref>
                        </c15:formulaRef>
                      </c:ext>
                    </c:extLst>
                    <c:strCache>
                      <c:ptCount val="1"/>
                      <c:pt idx="0">
                        <c:v>2915: overtid og reisetid til utbetaling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'S14 Lønnsavsetninger (nto)'!$A$83:$A$95</c15:sqref>
                        </c15:formulaRef>
                      </c:ext>
                    </c:extLst>
                    <c:strCache>
                      <c:ptCount val="13"/>
                      <c:pt idx="0">
                        <c:v>202100</c:v>
                      </c:pt>
                      <c:pt idx="1">
                        <c:v>202101</c:v>
                      </c:pt>
                      <c:pt idx="2">
                        <c:v>202102</c:v>
                      </c:pt>
                      <c:pt idx="3">
                        <c:v>202103</c:v>
                      </c:pt>
                      <c:pt idx="4">
                        <c:v>202104</c:v>
                      </c:pt>
                      <c:pt idx="5">
                        <c:v>202105</c:v>
                      </c:pt>
                      <c:pt idx="6">
                        <c:v>202106</c:v>
                      </c:pt>
                      <c:pt idx="7">
                        <c:v>202107</c:v>
                      </c:pt>
                      <c:pt idx="8">
                        <c:v>202108</c:v>
                      </c:pt>
                      <c:pt idx="9">
                        <c:v>202109</c:v>
                      </c:pt>
                      <c:pt idx="10">
                        <c:v>202110</c:v>
                      </c:pt>
                      <c:pt idx="11">
                        <c:v>202111</c:v>
                      </c:pt>
                      <c:pt idx="12">
                        <c:v>202112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'S14 Lønnsavsetninger (nto)'!$B$98:$B$110</c15:sqref>
                        </c15:formulaRef>
                      </c:ext>
                    </c:extLst>
                    <c:numCache>
                      <c:formatCode>#,##0.00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709-4AF7-BAB1-6C0622F97380}"/>
                  </c:ext>
                </c:extLst>
              </c15:ser>
            </c15:filteredLineSeries>
          </c:ext>
        </c:extLst>
      </c:lineChart>
      <c:catAx>
        <c:axId val="528757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8768424"/>
        <c:crosses val="autoZero"/>
        <c:auto val="1"/>
        <c:lblAlgn val="ctr"/>
        <c:lblOffset val="100"/>
        <c:noMultiLvlLbl val="0"/>
      </c:catAx>
      <c:valAx>
        <c:axId val="52876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875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'S14 Lønnsavsetninger (nto)'!$B$97</c:f>
              <c:strCache>
                <c:ptCount val="1"/>
                <c:pt idx="0">
                  <c:v>2915: overtid og reisetid til utbetaling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'S14 Lønnsavsetninger (nto)'!$A$98:$A$110</c:f>
              <c:strCache>
                <c:ptCount val="13"/>
                <c:pt idx="0">
                  <c:v>202100</c:v>
                </c:pt>
                <c:pt idx="1">
                  <c:v>202101</c:v>
                </c:pt>
                <c:pt idx="2">
                  <c:v>202102</c:v>
                </c:pt>
                <c:pt idx="3">
                  <c:v>202103</c:v>
                </c:pt>
                <c:pt idx="4">
                  <c:v>202104</c:v>
                </c:pt>
                <c:pt idx="5">
                  <c:v>202105</c:v>
                </c:pt>
                <c:pt idx="6">
                  <c:v>202106</c:v>
                </c:pt>
                <c:pt idx="7">
                  <c:v>202107</c:v>
                </c:pt>
                <c:pt idx="8">
                  <c:v>202108</c:v>
                </c:pt>
                <c:pt idx="9">
                  <c:v>202109</c:v>
                </c:pt>
                <c:pt idx="10">
                  <c:v>202110</c:v>
                </c:pt>
                <c:pt idx="11">
                  <c:v>202111</c:v>
                </c:pt>
                <c:pt idx="12">
                  <c:v>202112</c:v>
                </c:pt>
              </c:strCache>
            </c:strRef>
          </c:cat>
          <c:val>
            <c:numRef>
              <c:f>'S14 Lønnsavsetninger (nto)'!$B$98:$B$110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81-4957-95F4-A9988C21D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789088"/>
        <c:axId val="528767112"/>
      </c:lineChart>
      <c:catAx>
        <c:axId val="52878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8767112"/>
        <c:crosses val="autoZero"/>
        <c:auto val="1"/>
        <c:lblAlgn val="ctr"/>
        <c:lblOffset val="100"/>
        <c:noMultiLvlLbl val="0"/>
      </c:catAx>
      <c:valAx>
        <c:axId val="52876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878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81</xdr:row>
      <xdr:rowOff>4762</xdr:rowOff>
    </xdr:from>
    <xdr:to>
      <xdr:col>9</xdr:col>
      <xdr:colOff>819150</xdr:colOff>
      <xdr:row>95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A070CCF-FFE1-4251-85A7-8B55B4AC4B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328611</xdr:colOff>
      <xdr:row>96</xdr:row>
      <xdr:rowOff>4761</xdr:rowOff>
    </xdr:from>
    <xdr:to>
      <xdr:col>9</xdr:col>
      <xdr:colOff>847725</xdr:colOff>
      <xdr:row>110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B8299A2-9005-42AF-8970-972F045E7C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fo.no/@GMT-2017.03.21-09.00.13/RA/07%20RA%20RB/02%20Prosesser/02%20Avstemming/01%20Avstemmingsmappen/2017/01%20Ordin&#230;r%20mappe/Malmappe%20-%20IKKE%20R&#216;R/XX%20-%20Avstemmingsmapp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fo.no/5-LREN/Documents/02%20Avstemming/01%20Avstemmingsmappen/2015/01%20Ordin&#230;r%20mappe/XX%20-%20Avstemmingsmappe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-file.sfso.no\felles\RA\07%20RA%20RB\02%20Prosesser\02%20Avstemming\01%20Avstemmingsmappen\2020\02%20Avstemmingsmappen%20SRS\Avstemmingsmappe%20SRS%202020%20-%20test%20N6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hold"/>
      <sheetName val="Grunnlagsdata"/>
      <sheetName val="Avstemmingsoversikt"/>
      <sheetName val="A1 Bankavstemming"/>
      <sheetName val="A2 Avst. SAP FI - Agresso"/>
      <sheetName val="A3 Gjennomgang av feilkonto"/>
      <sheetName val="A4 Avst. EFB og UBW-Agresso"/>
      <sheetName val="A5 Kontroll kontantregn."/>
      <sheetName val="A6 Avst. reskontro"/>
      <sheetName val="A7 Avst. NAV-refusjoner"/>
      <sheetName val="A8 Naturalytelser og gruppeliv"/>
      <sheetName val="A9 Andre per. kontroller"/>
      <sheetName val="B1 Rapportering til Statsregn"/>
      <sheetName val="C1 Avst. av rapp.pliktig fordel"/>
      <sheetName val="C2 Avst.av påleggstrekk "/>
      <sheetName val="C3 Avst. av forskuddstrekk"/>
      <sheetName val="C4 Avst. Svalbardskatt "/>
      <sheetName val="C5 Avst. AGA bruttobudsj."/>
      <sheetName val="C6 Avst. AGA nettobudsj."/>
      <sheetName val="D1 Spes. balansekonti lønn"/>
      <sheetName val="D2 Spes. andre balansekonti"/>
      <sheetName val="D3 Spesifikasjon av forskudd"/>
      <sheetName val="D4 Spesifikasjon arb.giverlån"/>
      <sheetName val="D5 Avst. kto. 1987 - netto.mva."/>
      <sheetName val="Avstemmingskoder"/>
      <sheetName val="D6 Andre halvårlige kontroller"/>
      <sheetName val="D7 Avstemming ordinær MVA"/>
      <sheetName val="D8 Avstemming MVA omv.avg.pl."/>
      <sheetName val="D9 Årssammendrag ordinær MVA"/>
      <sheetName val="D10 Årssam.drag MVA omv.avg.pl"/>
      <sheetName val="E1 Avstemming pensjon til SPK"/>
      <sheetName val="E2 Avstemming feriep. SAP"/>
      <sheetName val="E3 Halvårlig avst. feriepenger"/>
      <sheetName val="F1 Kontroll av UB mot IB"/>
      <sheetName val="F2 Mellomregn. vs statsregn"/>
      <sheetName val="F3 Kontrollskjema RF-1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hold"/>
      <sheetName val="Avstemmingskoder"/>
      <sheetName val="Forsystemer EFB"/>
      <sheetName val="Avstemmingsoversikt"/>
      <sheetName val="A1 Bankavstemming"/>
      <sheetName val="A2 Avst. SAP FI - Agresso"/>
      <sheetName val="A3 Gjennomgang av feilkonto"/>
      <sheetName val="A4 Avst. EFB - Agresso"/>
      <sheetName val="A5 Kontroll kontantregn."/>
      <sheetName val="A6 Avst. reskontro"/>
      <sheetName val="A7 Avst. NAV-refusjoner"/>
      <sheetName val="A8 Naturalytelser og gruppeliv"/>
      <sheetName val="A9 Andre per. kontroller"/>
      <sheetName val="B1 Rapportering til Statsregn"/>
      <sheetName val="C1 Avst. av rapp.pliktig fordel"/>
      <sheetName val="C2 Avst.av påleggstrekk "/>
      <sheetName val="C3 Avst. av forskuddstrekk"/>
      <sheetName val="C4 Avst. Svalbardskatt "/>
      <sheetName val="C5 Avst. AGA bruttobudsj."/>
      <sheetName val="C6 Avst. AGA nettobudsj."/>
      <sheetName val="D1 Spes. balansekonti lønn"/>
      <sheetName val="D2 Spes. andre balansekonti"/>
      <sheetName val="D3 Spesifikasjon av forskudd"/>
      <sheetName val="D4 Spesifikasjon arb.giverlån"/>
      <sheetName val="D5 Avst. kto. 1987 - netto.mva."/>
      <sheetName val="D6 Andre halvårlige kontroller"/>
      <sheetName val="D7 Avstemming oms. oms.oppg"/>
      <sheetName val="D8 Avstem. tjenestemvaoppg"/>
      <sheetName val="D9 Årssammendrag mvaoppg "/>
      <sheetName val="D10 Årssammendr tjenestemva"/>
      <sheetName val="E1 Avstemming SPK"/>
      <sheetName val="E2 Avstemming feriep. SAP"/>
      <sheetName val="E3 Halvårlig avst f.p"/>
      <sheetName val="F1 Kontroll av UB mot IB"/>
      <sheetName val="F2 Mellomregn. vs statsregn"/>
    </sheetNames>
    <sheetDataSet>
      <sheetData sheetId="0"/>
      <sheetData sheetId="1"/>
      <sheetData sheetId="2"/>
      <sheetData sheetId="3">
        <row r="4">
          <cell r="B4" t="str">
            <v>Virksomhet - 9999/XX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F13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lagsdata"/>
      <sheetName val="Innhold"/>
      <sheetName val="Avstemmingsoversikt SRS"/>
      <sheetName val="S01 Avst. HB mot ANL"/>
      <sheetName val="S02 Avst. forpliktelse og avskr"/>
      <sheetName val="S03 Avst. aktivert driftsbev."/>
      <sheetName val="S04 Kontroll gevinst og tap"/>
      <sheetName val="S05 Avst. innt.føring BTO"/>
      <sheetName val="S06 Avst. innt.føring NTO"/>
      <sheetName val="S07 Spesifikasjon konto 216-218"/>
      <sheetName val="S08 Opptjent, ikke fakt. innt"/>
      <sheetName val="S08 Spesifikasjon av div konto"/>
      <sheetName val="S09 Kontroll poster med per.nøk"/>
      <sheetName val="S10 Påløpt refusjon NAV"/>
      <sheetName val="S11 Avs. fp og påløpt lønn"/>
      <sheetName val="S12 Lønnsavsetninger (bto)"/>
      <sheetName val="S13 Halvårlig avst feriepenger"/>
      <sheetName val="S14 Lønnsavsetninger (nto)"/>
      <sheetName val="S15 Kontroll påløpt AGA"/>
      <sheetName val="S16 Sjekkliste"/>
      <sheetName val="S17 Kontroll føringe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3"/>
  <sheetViews>
    <sheetView workbookViewId="0">
      <selection activeCell="D16" sqref="D16"/>
    </sheetView>
  </sheetViews>
  <sheetFormatPr baseColWidth="10" defaultRowHeight="15" x14ac:dyDescent="0.25"/>
  <cols>
    <col min="1" max="1" width="22.7109375" bestFit="1" customWidth="1"/>
  </cols>
  <sheetData>
    <row r="1" spans="1:1" s="146" customFormat="1" ht="21" x14ac:dyDescent="0.35">
      <c r="A1" s="235" t="s">
        <v>179</v>
      </c>
    </row>
    <row r="2" spans="1:1" x14ac:dyDescent="0.25">
      <c r="A2" s="233" t="s">
        <v>180</v>
      </c>
    </row>
    <row r="3" spans="1:1" x14ac:dyDescent="0.25">
      <c r="A3" s="234" t="s">
        <v>17</v>
      </c>
    </row>
    <row r="4" spans="1:1" s="146" customFormat="1" x14ac:dyDescent="0.25">
      <c r="A4" s="241" t="s">
        <v>181</v>
      </c>
    </row>
    <row r="5" spans="1:1" s="146" customFormat="1" x14ac:dyDescent="0.25">
      <c r="A5" s="236" t="s">
        <v>182</v>
      </c>
    </row>
    <row r="6" spans="1:1" s="146" customFormat="1" x14ac:dyDescent="0.25">
      <c r="A6" s="233" t="s">
        <v>183</v>
      </c>
    </row>
    <row r="7" spans="1:1" s="146" customFormat="1" x14ac:dyDescent="0.25">
      <c r="A7" s="234" t="s">
        <v>17</v>
      </c>
    </row>
    <row r="8" spans="1:1" s="146" customFormat="1" x14ac:dyDescent="0.25">
      <c r="A8" s="241" t="s">
        <v>181</v>
      </c>
    </row>
    <row r="9" spans="1:1" s="146" customFormat="1" x14ac:dyDescent="0.25">
      <c r="A9" s="233" t="s">
        <v>184</v>
      </c>
    </row>
    <row r="10" spans="1:1" s="146" customFormat="1" x14ac:dyDescent="0.25">
      <c r="A10" s="234" t="s">
        <v>17</v>
      </c>
    </row>
    <row r="11" spans="1:1" s="146" customFormat="1" x14ac:dyDescent="0.25">
      <c r="A11" s="236" t="s">
        <v>182</v>
      </c>
    </row>
    <row r="12" spans="1:1" s="146" customFormat="1" x14ac:dyDescent="0.25">
      <c r="A12" s="232"/>
    </row>
    <row r="15" spans="1:1" x14ac:dyDescent="0.25">
      <c r="A15" s="8" t="s">
        <v>82</v>
      </c>
    </row>
    <row r="16" spans="1:1" ht="21" x14ac:dyDescent="0.35">
      <c r="A16" s="102" t="s">
        <v>83</v>
      </c>
    </row>
    <row r="17" spans="1:1" ht="21" x14ac:dyDescent="0.35">
      <c r="A17" s="102" t="s">
        <v>84</v>
      </c>
    </row>
    <row r="18" spans="1:1" ht="21" x14ac:dyDescent="0.35">
      <c r="A18" s="102"/>
    </row>
    <row r="19" spans="1:1" ht="21" x14ac:dyDescent="0.35">
      <c r="A19" s="102" t="s">
        <v>80</v>
      </c>
    </row>
    <row r="20" spans="1:1" ht="21" x14ac:dyDescent="0.35">
      <c r="A20" s="102" t="s">
        <v>81</v>
      </c>
    </row>
    <row r="22" spans="1:1" ht="21" x14ac:dyDescent="0.35">
      <c r="A22" s="102" t="s">
        <v>126</v>
      </c>
    </row>
    <row r="23" spans="1:1" ht="21" x14ac:dyDescent="0.35">
      <c r="A23" s="102" t="s">
        <v>127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2"/>
  <sheetViews>
    <sheetView zoomScaleNormal="100" workbookViewId="0">
      <selection activeCell="E22" sqref="E22"/>
    </sheetView>
  </sheetViews>
  <sheetFormatPr baseColWidth="10" defaultRowHeight="15" x14ac:dyDescent="0.25"/>
  <cols>
    <col min="1" max="1" width="13.7109375" style="112" customWidth="1"/>
    <col min="2" max="2" width="14.140625" style="112" customWidth="1"/>
    <col min="3" max="3" width="17.42578125" style="112" customWidth="1"/>
    <col min="4" max="4" width="17.5703125" style="112" customWidth="1"/>
    <col min="5" max="5" width="13.140625" style="112" customWidth="1"/>
    <col min="6" max="7" width="13" style="112" customWidth="1"/>
    <col min="8" max="8" width="14.5703125" style="112" customWidth="1"/>
    <col min="9" max="15" width="11.42578125" style="112"/>
    <col min="16" max="16" width="13.7109375" style="112" customWidth="1"/>
    <col min="17" max="17" width="11.42578125" style="112"/>
    <col min="18" max="24" width="0" style="112" hidden="1" customWidth="1"/>
    <col min="25" max="25" width="11.42578125" style="112"/>
    <col min="26" max="26" width="17.140625" style="112" customWidth="1"/>
    <col min="27" max="27" width="14.42578125" style="112" bestFit="1" customWidth="1"/>
    <col min="28" max="28" width="15.140625" style="112" bestFit="1" customWidth="1"/>
    <col min="29" max="16384" width="11.42578125" style="112"/>
  </cols>
  <sheetData>
    <row r="1" spans="1:16" ht="18.75" x14ac:dyDescent="0.3">
      <c r="A1" s="434" t="s">
        <v>13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ht="19.5" thickBot="1" x14ac:dyDescent="0.35">
      <c r="A2" s="10" t="s">
        <v>131</v>
      </c>
      <c r="B2" s="5"/>
      <c r="C2" s="11"/>
      <c r="D2" s="11"/>
      <c r="E2" s="11"/>
      <c r="F2" s="11"/>
      <c r="G2" s="11"/>
      <c r="H2" s="11"/>
      <c r="I2" s="11"/>
      <c r="J2" s="11"/>
      <c r="K2" s="11"/>
      <c r="L2" s="12"/>
      <c r="M2" s="11"/>
      <c r="N2" s="11"/>
      <c r="O2" s="5"/>
      <c r="P2" s="5"/>
    </row>
    <row r="3" spans="1:16" ht="19.5" thickBot="1" x14ac:dyDescent="0.35">
      <c r="A3" s="124" t="s">
        <v>14</v>
      </c>
      <c r="B3" s="435" t="s">
        <v>62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7"/>
    </row>
    <row r="4" spans="1:16" ht="15.75" thickBot="1" x14ac:dyDescent="0.3">
      <c r="A4" s="14" t="s">
        <v>2</v>
      </c>
      <c r="B4" s="438">
        <f>'Avstemmingsoversikt SRS'!B4:I4</f>
        <v>0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40"/>
      <c r="O4" s="14" t="s">
        <v>3</v>
      </c>
      <c r="P4" s="15">
        <f>'Avstemmingsoversikt SRS'!P4</f>
        <v>2021</v>
      </c>
    </row>
    <row r="5" spans="1:16" ht="15.75" thickBot="1" x14ac:dyDescent="0.3">
      <c r="A5" s="44" t="s">
        <v>19</v>
      </c>
      <c r="B5" s="448" t="s">
        <v>20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2"/>
    </row>
    <row r="7" spans="1:16" x14ac:dyDescent="0.25">
      <c r="A7" s="514" t="s">
        <v>137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</row>
    <row r="8" spans="1:16" x14ac:dyDescent="0.25">
      <c r="A8" s="74" t="s">
        <v>46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s="146" customFormat="1" x14ac:dyDescent="0.25">
      <c r="A9" s="74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 s="146" customFormat="1" x14ac:dyDescent="0.25">
      <c r="A10" s="74" t="s">
        <v>171</v>
      </c>
      <c r="B10" s="74" t="s">
        <v>172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</row>
    <row r="12" spans="1:16" ht="15.75" thickBot="1" x14ac:dyDescent="0.3">
      <c r="A12" s="85" t="s">
        <v>47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1:16" x14ac:dyDescent="0.25">
      <c r="A13" s="86" t="s">
        <v>48</v>
      </c>
      <c r="B13" s="518" t="s">
        <v>49</v>
      </c>
      <c r="C13" s="518"/>
      <c r="D13" s="195" t="s">
        <v>50</v>
      </c>
      <c r="E13" s="64" t="str">
        <f>CONCATENATE($P$4,"01")</f>
        <v>202101</v>
      </c>
      <c r="F13" s="64" t="str">
        <f>CONCATENATE($P$4,"02")</f>
        <v>202102</v>
      </c>
      <c r="G13" s="64" t="str">
        <f>CONCATENATE($P$4,"03")</f>
        <v>202103</v>
      </c>
      <c r="H13" s="64" t="str">
        <f>CONCATENATE($P$4,"04")</f>
        <v>202104</v>
      </c>
      <c r="I13" s="64" t="str">
        <f>CONCATENATE($P$4,"05")</f>
        <v>202105</v>
      </c>
      <c r="J13" s="64" t="str">
        <f>CONCATENATE($P$4,"06")</f>
        <v>202106</v>
      </c>
      <c r="K13" s="64" t="str">
        <f>CONCATENATE($P$4,"07")</f>
        <v>202107</v>
      </c>
      <c r="L13" s="64" t="str">
        <f>CONCATENATE($P$4,"08")</f>
        <v>202108</v>
      </c>
      <c r="M13" s="64" t="str">
        <f>CONCATENATE($P$4,"09")</f>
        <v>202109</v>
      </c>
      <c r="N13" s="64" t="str">
        <f>CONCATENATE($P$4,"10")</f>
        <v>202110</v>
      </c>
      <c r="O13" s="64" t="str">
        <f>CONCATENATE($P$4,"11")</f>
        <v>202111</v>
      </c>
      <c r="P13" s="65" t="str">
        <f>CONCATENATE($P$4,"12")</f>
        <v>202112</v>
      </c>
    </row>
    <row r="14" spans="1:16" s="233" customFormat="1" x14ac:dyDescent="0.25">
      <c r="A14" s="92">
        <v>1530</v>
      </c>
      <c r="B14" s="508" t="s">
        <v>63</v>
      </c>
      <c r="C14" s="50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9"/>
    </row>
    <row r="15" spans="1:16" x14ac:dyDescent="0.25">
      <c r="A15" s="92">
        <v>1750</v>
      </c>
      <c r="B15" s="508" t="s">
        <v>187</v>
      </c>
      <c r="C15" s="508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79"/>
    </row>
    <row r="16" spans="1:16" ht="15.75" thickBot="1" x14ac:dyDescent="0.3">
      <c r="A16" s="519" t="s">
        <v>12</v>
      </c>
      <c r="B16" s="520"/>
      <c r="C16" s="520"/>
      <c r="D16" s="80"/>
      <c r="E16" s="57">
        <f t="shared" ref="E16:P16" si="0">SUM(E15:E15)</f>
        <v>0</v>
      </c>
      <c r="F16" s="57">
        <f t="shared" si="0"/>
        <v>0</v>
      </c>
      <c r="G16" s="57">
        <f t="shared" si="0"/>
        <v>0</v>
      </c>
      <c r="H16" s="57">
        <f t="shared" si="0"/>
        <v>0</v>
      </c>
      <c r="I16" s="57">
        <f t="shared" si="0"/>
        <v>0</v>
      </c>
      <c r="J16" s="57">
        <f t="shared" si="0"/>
        <v>0</v>
      </c>
      <c r="K16" s="57">
        <f t="shared" si="0"/>
        <v>0</v>
      </c>
      <c r="L16" s="57">
        <f t="shared" si="0"/>
        <v>0</v>
      </c>
      <c r="M16" s="57">
        <f t="shared" si="0"/>
        <v>0</v>
      </c>
      <c r="N16" s="57">
        <f t="shared" si="0"/>
        <v>0</v>
      </c>
      <c r="O16" s="57">
        <f t="shared" si="0"/>
        <v>0</v>
      </c>
      <c r="P16" s="165">
        <f t="shared" si="0"/>
        <v>0</v>
      </c>
    </row>
    <row r="17" spans="1:27" ht="30" x14ac:dyDescent="0.25">
      <c r="A17" s="521" t="s">
        <v>21</v>
      </c>
      <c r="B17" s="522"/>
      <c r="C17" s="522"/>
      <c r="D17" s="522"/>
      <c r="E17" s="117" t="s">
        <v>22</v>
      </c>
      <c r="F17" s="111" t="s">
        <v>22</v>
      </c>
      <c r="G17" s="111" t="s">
        <v>22</v>
      </c>
      <c r="H17" s="111" t="s">
        <v>22</v>
      </c>
      <c r="I17" s="111" t="s">
        <v>22</v>
      </c>
      <c r="J17" s="111" t="s">
        <v>22</v>
      </c>
      <c r="K17" s="111" t="s">
        <v>22</v>
      </c>
      <c r="L17" s="111" t="s">
        <v>22</v>
      </c>
      <c r="M17" s="111" t="s">
        <v>22</v>
      </c>
      <c r="N17" s="111" t="s">
        <v>22</v>
      </c>
      <c r="O17" s="111" t="s">
        <v>22</v>
      </c>
      <c r="P17" s="110" t="s">
        <v>22</v>
      </c>
    </row>
    <row r="18" spans="1:27" ht="30.75" customHeight="1" x14ac:dyDescent="0.25">
      <c r="A18" s="529" t="s">
        <v>65</v>
      </c>
      <c r="B18" s="530"/>
      <c r="C18" s="530"/>
      <c r="D18" s="530"/>
      <c r="E18" s="123"/>
      <c r="F18" s="22"/>
      <c r="G18" s="22"/>
      <c r="H18" s="22"/>
      <c r="I18" s="122"/>
      <c r="J18" s="22"/>
      <c r="K18" s="22"/>
      <c r="L18" s="22"/>
      <c r="M18" s="22"/>
      <c r="N18" s="22"/>
      <c r="O18" s="22"/>
      <c r="P18" s="23"/>
    </row>
    <row r="19" spans="1:27" x14ac:dyDescent="0.25">
      <c r="A19" s="1"/>
      <c r="B19" s="1"/>
      <c r="C19" s="523" t="s">
        <v>7</v>
      </c>
      <c r="D19" s="524"/>
      <c r="E19" s="121"/>
      <c r="F19" s="121"/>
      <c r="G19" s="121"/>
      <c r="H19" s="121"/>
      <c r="I19" s="121"/>
      <c r="J19" s="121"/>
      <c r="K19" s="121"/>
      <c r="L19" s="121"/>
      <c r="M19" s="121"/>
      <c r="N19" s="121" t="s">
        <v>5</v>
      </c>
      <c r="O19" s="121"/>
      <c r="P19" s="120"/>
    </row>
    <row r="20" spans="1:27" x14ac:dyDescent="0.25">
      <c r="A20" s="1"/>
      <c r="B20" s="1"/>
      <c r="C20" s="525" t="s">
        <v>11</v>
      </c>
      <c r="D20" s="526"/>
      <c r="E20" s="22"/>
      <c r="F20" s="22"/>
      <c r="G20" s="22"/>
      <c r="H20" s="22"/>
      <c r="I20" s="22"/>
      <c r="J20" s="22"/>
      <c r="K20" s="22"/>
      <c r="L20" s="22"/>
      <c r="M20" s="22"/>
      <c r="N20" s="22" t="s">
        <v>5</v>
      </c>
      <c r="O20" s="22"/>
      <c r="P20" s="23"/>
    </row>
    <row r="21" spans="1:27" ht="15.75" thickBot="1" x14ac:dyDescent="0.3">
      <c r="A21" s="1"/>
      <c r="B21" s="1"/>
      <c r="C21" s="527" t="s">
        <v>24</v>
      </c>
      <c r="D21" s="52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</row>
    <row r="23" spans="1:27" x14ac:dyDescent="0.25">
      <c r="L23" s="146"/>
      <c r="M23" s="146"/>
      <c r="N23" s="146"/>
      <c r="O23" s="146"/>
      <c r="P23" s="146"/>
    </row>
    <row r="24" spans="1:27" ht="15.75" thickBot="1" x14ac:dyDescent="0.3">
      <c r="A24" s="88" t="s">
        <v>61</v>
      </c>
      <c r="B24" s="1"/>
      <c r="C24" s="1"/>
      <c r="D24" s="1"/>
      <c r="E24" s="1"/>
      <c r="F24" s="1"/>
      <c r="G24" s="1"/>
      <c r="H24" s="1"/>
      <c r="I24" s="89"/>
      <c r="J24" s="89"/>
    </row>
    <row r="25" spans="1:27" ht="15.75" thickBot="1" x14ac:dyDescent="0.3">
      <c r="A25" s="115" t="s">
        <v>64</v>
      </c>
      <c r="B25" s="116" t="s">
        <v>51</v>
      </c>
      <c r="C25" s="116" t="s">
        <v>6</v>
      </c>
      <c r="D25" s="116" t="s">
        <v>52</v>
      </c>
      <c r="E25" s="515" t="s">
        <v>53</v>
      </c>
      <c r="F25" s="516"/>
      <c r="G25" s="516"/>
      <c r="H25" s="516"/>
      <c r="I25" s="516"/>
      <c r="J25" s="517"/>
      <c r="K25" s="89"/>
      <c r="L25" s="8" t="s">
        <v>133</v>
      </c>
      <c r="N25" s="1"/>
      <c r="O25" s="1"/>
      <c r="P25" s="1"/>
    </row>
    <row r="26" spans="1:27" x14ac:dyDescent="0.25">
      <c r="A26" s="77"/>
      <c r="B26" s="26"/>
      <c r="C26" s="81"/>
      <c r="D26" s="81"/>
      <c r="E26" s="483"/>
      <c r="F26" s="484"/>
      <c r="G26" s="484"/>
      <c r="H26" s="484"/>
      <c r="I26" s="484"/>
      <c r="J26" s="485"/>
      <c r="K26" s="89"/>
      <c r="L26" s="149" t="str">
        <f>E13</f>
        <v>202101</v>
      </c>
      <c r="M26" s="449"/>
      <c r="N26" s="449"/>
      <c r="O26" s="449"/>
      <c r="P26" s="450"/>
    </row>
    <row r="27" spans="1:27" x14ac:dyDescent="0.25">
      <c r="A27" s="77"/>
      <c r="B27" s="26"/>
      <c r="C27" s="81"/>
      <c r="D27" s="81"/>
      <c r="E27" s="483"/>
      <c r="F27" s="484"/>
      <c r="G27" s="484"/>
      <c r="H27" s="484"/>
      <c r="I27" s="484"/>
      <c r="J27" s="485"/>
      <c r="K27" s="89"/>
      <c r="L27" s="27" t="str">
        <f>F13</f>
        <v>202102</v>
      </c>
      <c r="M27" s="451"/>
      <c r="N27" s="451"/>
      <c r="O27" s="451"/>
      <c r="P27" s="452"/>
    </row>
    <row r="28" spans="1:27" x14ac:dyDescent="0.25">
      <c r="A28" s="77"/>
      <c r="B28" s="26"/>
      <c r="C28" s="81"/>
      <c r="D28" s="81"/>
      <c r="E28" s="483"/>
      <c r="F28" s="484"/>
      <c r="G28" s="484"/>
      <c r="H28" s="484"/>
      <c r="I28" s="484"/>
      <c r="J28" s="485"/>
      <c r="K28" s="89"/>
      <c r="L28" s="27" t="str">
        <f>G13</f>
        <v>202103</v>
      </c>
      <c r="M28" s="451"/>
      <c r="N28" s="451"/>
      <c r="O28" s="451"/>
      <c r="P28" s="452"/>
    </row>
    <row r="29" spans="1:27" x14ac:dyDescent="0.25">
      <c r="A29" s="77"/>
      <c r="B29" s="26"/>
      <c r="C29" s="81"/>
      <c r="D29" s="81"/>
      <c r="E29" s="483"/>
      <c r="F29" s="484"/>
      <c r="G29" s="484"/>
      <c r="H29" s="484"/>
      <c r="I29" s="484"/>
      <c r="J29" s="485"/>
      <c r="K29" s="89"/>
      <c r="L29" s="27" t="str">
        <f>H13</f>
        <v>202104</v>
      </c>
      <c r="M29" s="451"/>
      <c r="N29" s="451"/>
      <c r="O29" s="451"/>
      <c r="P29" s="452"/>
    </row>
    <row r="30" spans="1:27" x14ac:dyDescent="0.25">
      <c r="A30" s="77"/>
      <c r="B30" s="26"/>
      <c r="C30" s="81"/>
      <c r="D30" s="81"/>
      <c r="E30" s="483"/>
      <c r="F30" s="484"/>
      <c r="G30" s="484"/>
      <c r="H30" s="484"/>
      <c r="I30" s="484"/>
      <c r="J30" s="485"/>
      <c r="K30" s="89"/>
      <c r="L30" s="27" t="str">
        <f>I13</f>
        <v>202105</v>
      </c>
      <c r="M30" s="451"/>
      <c r="N30" s="451"/>
      <c r="O30" s="451"/>
      <c r="P30" s="452"/>
    </row>
    <row r="31" spans="1:27" x14ac:dyDescent="0.25">
      <c r="A31" s="77"/>
      <c r="B31" s="26"/>
      <c r="C31" s="81"/>
      <c r="D31" s="81"/>
      <c r="E31" s="451"/>
      <c r="F31" s="451"/>
      <c r="G31" s="451"/>
      <c r="H31" s="451"/>
      <c r="I31" s="451"/>
      <c r="J31" s="452"/>
      <c r="K31" s="89"/>
      <c r="L31" s="27" t="str">
        <f>J13</f>
        <v>202106</v>
      </c>
      <c r="M31" s="451"/>
      <c r="N31" s="451"/>
      <c r="O31" s="451"/>
      <c r="P31" s="452"/>
    </row>
    <row r="32" spans="1:27" x14ac:dyDescent="0.25">
      <c r="A32" s="77"/>
      <c r="B32" s="26"/>
      <c r="C32" s="81"/>
      <c r="D32" s="81"/>
      <c r="E32" s="451"/>
      <c r="F32" s="451"/>
      <c r="G32" s="451"/>
      <c r="H32" s="451"/>
      <c r="I32" s="451"/>
      <c r="J32" s="452"/>
      <c r="K32" s="89"/>
      <c r="L32" s="27" t="str">
        <f>K13</f>
        <v>202107</v>
      </c>
      <c r="M32" s="451"/>
      <c r="N32" s="451"/>
      <c r="O32" s="451"/>
      <c r="P32" s="452"/>
      <c r="Y32" s="119"/>
      <c r="Z32" s="118"/>
      <c r="AA32" s="118"/>
    </row>
    <row r="33" spans="1:27" x14ac:dyDescent="0.25">
      <c r="A33" s="77"/>
      <c r="B33" s="26"/>
      <c r="C33" s="81"/>
      <c r="D33" s="81"/>
      <c r="E33" s="451"/>
      <c r="F33" s="451"/>
      <c r="G33" s="451"/>
      <c r="H33" s="451"/>
      <c r="I33" s="451"/>
      <c r="J33" s="452"/>
      <c r="K33" s="89"/>
      <c r="L33" s="27" t="str">
        <f>L13</f>
        <v>202108</v>
      </c>
      <c r="M33" s="451"/>
      <c r="N33" s="451"/>
      <c r="O33" s="451"/>
      <c r="P33" s="452"/>
      <c r="Y33" s="118"/>
      <c r="Z33" s="118"/>
      <c r="AA33" s="118"/>
    </row>
    <row r="34" spans="1:27" x14ac:dyDescent="0.25">
      <c r="A34" s="77"/>
      <c r="B34" s="26"/>
      <c r="C34" s="81"/>
      <c r="D34" s="81"/>
      <c r="E34" s="451"/>
      <c r="F34" s="451"/>
      <c r="G34" s="451"/>
      <c r="H34" s="451"/>
      <c r="I34" s="451"/>
      <c r="J34" s="452"/>
      <c r="K34" s="89"/>
      <c r="L34" s="27" t="str">
        <f>M13</f>
        <v>202109</v>
      </c>
      <c r="M34" s="451"/>
      <c r="N34" s="451"/>
      <c r="O34" s="451"/>
      <c r="P34" s="452"/>
      <c r="Y34" s="118"/>
      <c r="Z34" s="118"/>
      <c r="AA34" s="118"/>
    </row>
    <row r="35" spans="1:27" x14ac:dyDescent="0.25">
      <c r="A35" s="77"/>
      <c r="B35" s="26"/>
      <c r="C35" s="82"/>
      <c r="D35" s="81"/>
      <c r="E35" s="451"/>
      <c r="F35" s="451"/>
      <c r="G35" s="451"/>
      <c r="H35" s="451"/>
      <c r="I35" s="451"/>
      <c r="J35" s="452"/>
      <c r="K35" s="89"/>
      <c r="L35" s="27" t="str">
        <f>N13</f>
        <v>202110</v>
      </c>
      <c r="M35" s="451"/>
      <c r="N35" s="451"/>
      <c r="O35" s="451"/>
      <c r="P35" s="452"/>
      <c r="Y35" s="118"/>
      <c r="Z35" s="118"/>
      <c r="AA35" s="118"/>
    </row>
    <row r="36" spans="1:27" x14ac:dyDescent="0.25">
      <c r="A36" s="77"/>
      <c r="B36" s="26"/>
      <c r="C36" s="82"/>
      <c r="D36" s="81"/>
      <c r="E36" s="451"/>
      <c r="F36" s="451"/>
      <c r="G36" s="451"/>
      <c r="H36" s="451"/>
      <c r="I36" s="451"/>
      <c r="J36" s="452"/>
      <c r="K36" s="89"/>
      <c r="L36" s="27" t="str">
        <f>O13</f>
        <v>202111</v>
      </c>
      <c r="M36" s="451"/>
      <c r="N36" s="451"/>
      <c r="O36" s="451"/>
      <c r="P36" s="452"/>
      <c r="Y36" s="118"/>
      <c r="Z36" s="118"/>
      <c r="AA36" s="118"/>
    </row>
    <row r="37" spans="1:27" ht="15.75" thickBot="1" x14ac:dyDescent="0.3">
      <c r="A37" s="77"/>
      <c r="B37" s="26"/>
      <c r="C37" s="82"/>
      <c r="D37" s="81"/>
      <c r="E37" s="451"/>
      <c r="F37" s="451"/>
      <c r="G37" s="451"/>
      <c r="H37" s="451"/>
      <c r="I37" s="451"/>
      <c r="J37" s="452"/>
      <c r="K37" s="89"/>
      <c r="L37" s="150" t="str">
        <f>P13</f>
        <v>202112</v>
      </c>
      <c r="M37" s="456"/>
      <c r="N37" s="456"/>
      <c r="O37" s="456"/>
      <c r="P37" s="457"/>
      <c r="Y37" s="118"/>
      <c r="Z37" s="118"/>
      <c r="AA37" s="118"/>
    </row>
    <row r="38" spans="1:27" x14ac:dyDescent="0.25">
      <c r="A38" s="77"/>
      <c r="B38" s="26"/>
      <c r="C38" s="82"/>
      <c r="D38" s="81"/>
      <c r="E38" s="451"/>
      <c r="F38" s="451"/>
      <c r="G38" s="451"/>
      <c r="H38" s="451"/>
      <c r="I38" s="451"/>
      <c r="J38" s="452"/>
      <c r="K38" s="89"/>
      <c r="N38" s="1"/>
      <c r="O38" s="1"/>
      <c r="P38" s="1"/>
    </row>
    <row r="39" spans="1:27" x14ac:dyDescent="0.25">
      <c r="A39" s="77"/>
      <c r="B39" s="26"/>
      <c r="C39" s="82"/>
      <c r="D39" s="81"/>
      <c r="E39" s="451"/>
      <c r="F39" s="451"/>
      <c r="G39" s="451"/>
      <c r="H39" s="451"/>
      <c r="I39" s="451"/>
      <c r="J39" s="452"/>
      <c r="K39" s="89"/>
      <c r="N39" s="1"/>
      <c r="O39" s="1"/>
      <c r="P39" s="1"/>
    </row>
    <row r="40" spans="1:27" x14ac:dyDescent="0.25">
      <c r="A40" s="77"/>
      <c r="B40" s="26"/>
      <c r="C40" s="82"/>
      <c r="D40" s="81"/>
      <c r="E40" s="451"/>
      <c r="F40" s="451"/>
      <c r="G40" s="451"/>
      <c r="H40" s="451"/>
      <c r="I40" s="451"/>
      <c r="J40" s="452"/>
      <c r="K40" s="89"/>
      <c r="N40" s="1"/>
      <c r="O40" s="1"/>
      <c r="P40" s="1"/>
    </row>
    <row r="41" spans="1:27" ht="15.75" thickBot="1" x14ac:dyDescent="0.3">
      <c r="A41" s="113" t="s">
        <v>12</v>
      </c>
      <c r="B41" s="90"/>
      <c r="C41" s="90"/>
      <c r="D41" s="57">
        <v>0</v>
      </c>
      <c r="E41" s="531"/>
      <c r="F41" s="531"/>
      <c r="G41" s="531"/>
      <c r="H41" s="531"/>
      <c r="I41" s="531"/>
      <c r="J41" s="532"/>
      <c r="K41" s="1"/>
      <c r="N41" s="1"/>
      <c r="O41" s="1"/>
      <c r="P41" s="1"/>
    </row>
    <row r="42" spans="1:27" x14ac:dyDescent="0.25">
      <c r="L42" s="88"/>
      <c r="M42" s="88"/>
      <c r="N42" s="88"/>
      <c r="O42" s="88"/>
    </row>
  </sheetData>
  <mergeCells count="43">
    <mergeCell ref="E40:J40"/>
    <mergeCell ref="E41:J41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27:J27"/>
    <mergeCell ref="E28:J28"/>
    <mergeCell ref="E29:J29"/>
    <mergeCell ref="E30:J30"/>
    <mergeCell ref="M27:P27"/>
    <mergeCell ref="M28:P28"/>
    <mergeCell ref="M29:P29"/>
    <mergeCell ref="M30:P30"/>
    <mergeCell ref="M35:P35"/>
    <mergeCell ref="M36:P36"/>
    <mergeCell ref="M37:P37"/>
    <mergeCell ref="M31:P31"/>
    <mergeCell ref="M32:P32"/>
    <mergeCell ref="M33:P33"/>
    <mergeCell ref="M34:P34"/>
    <mergeCell ref="M26:P26"/>
    <mergeCell ref="E25:J25"/>
    <mergeCell ref="B13:C13"/>
    <mergeCell ref="B15:C15"/>
    <mergeCell ref="A16:C16"/>
    <mergeCell ref="A17:D17"/>
    <mergeCell ref="C19:D19"/>
    <mergeCell ref="C20:D20"/>
    <mergeCell ref="C21:D21"/>
    <mergeCell ref="A18:D18"/>
    <mergeCell ref="E26:J26"/>
    <mergeCell ref="B14:C14"/>
    <mergeCell ref="A1:P1"/>
    <mergeCell ref="B3:P3"/>
    <mergeCell ref="B5:P5"/>
    <mergeCell ref="A7:P7"/>
    <mergeCell ref="B4:N4"/>
  </mergeCells>
  <conditionalFormatting sqref="E21:P21">
    <cfRule type="expression" dxfId="71" priority="6">
      <formula>E21="Alt OK"</formula>
    </cfRule>
    <cfRule type="expression" dxfId="70" priority="7">
      <formula>E21="Må følges opp"</formula>
    </cfRule>
  </conditionalFormatting>
  <conditionalFormatting sqref="B4">
    <cfRule type="expression" dxfId="69" priority="5">
      <formula>"virksomhetsnavn"</formula>
    </cfRule>
  </conditionalFormatting>
  <conditionalFormatting sqref="Y32">
    <cfRule type="expression" dxfId="68" priority="4">
      <formula>Y32="avvik"</formula>
    </cfRule>
  </conditionalFormatting>
  <hyperlinks>
    <hyperlink ref="A3" location="'Avstemmingsoversikt SRS'!A1" display="Til avst.oversikt" xr:uid="{00000000-0004-0000-0A00-000000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vstemmingskoder" xr:uid="{00000000-0002-0000-0A00-000000000000}">
          <x14:formula1>
            <xm:f>Grunnlagsdata!$A$2:$A$3</xm:f>
          </x14:formula1>
          <xm:sqref>E21:P21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8A14-241B-4D88-9678-00E62FE194B5}">
  <dimension ref="A1:X51"/>
  <sheetViews>
    <sheetView workbookViewId="0"/>
  </sheetViews>
  <sheetFormatPr baseColWidth="10" defaultRowHeight="15" x14ac:dyDescent="0.25"/>
  <cols>
    <col min="1" max="1" width="14.7109375" customWidth="1"/>
    <col min="3" max="3" width="34" customWidth="1"/>
  </cols>
  <sheetData>
    <row r="1" spans="1:24" ht="18.75" x14ac:dyDescent="0.3">
      <c r="A1" s="244"/>
      <c r="B1" s="533" t="s">
        <v>13</v>
      </c>
      <c r="C1" s="534"/>
      <c r="D1" s="534"/>
      <c r="E1" s="534"/>
      <c r="F1" s="534"/>
      <c r="G1" s="534"/>
      <c r="H1" s="534"/>
      <c r="I1" s="534"/>
      <c r="J1" s="534"/>
      <c r="K1" s="534"/>
      <c r="L1" s="242"/>
      <c r="M1" s="242"/>
      <c r="N1" s="242"/>
      <c r="O1" s="242"/>
      <c r="P1" s="242"/>
      <c r="Q1" s="242"/>
      <c r="R1" s="243"/>
      <c r="S1" s="243"/>
    </row>
    <row r="2" spans="1:24" ht="19.5" thickBot="1" x14ac:dyDescent="0.35">
      <c r="A2" s="244" t="s">
        <v>131</v>
      </c>
      <c r="B2" s="245"/>
      <c r="C2" s="246"/>
      <c r="D2" s="246"/>
      <c r="E2" s="246"/>
      <c r="F2" s="246"/>
      <c r="G2" s="246"/>
      <c r="H2" s="246"/>
      <c r="I2" s="246"/>
      <c r="J2" s="245"/>
      <c r="K2" s="245"/>
      <c r="L2" s="242"/>
      <c r="M2" s="242"/>
      <c r="N2" s="242"/>
      <c r="O2" s="242"/>
      <c r="P2" s="242"/>
      <c r="Q2" s="242"/>
      <c r="R2" s="243"/>
      <c r="S2" s="243"/>
    </row>
    <row r="3" spans="1:24" ht="19.5" thickBot="1" x14ac:dyDescent="0.35">
      <c r="A3" s="254" t="s">
        <v>14</v>
      </c>
      <c r="B3" s="535" t="s">
        <v>217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7"/>
      <c r="Q3" s="242"/>
      <c r="R3" s="242"/>
      <c r="S3" s="242"/>
      <c r="T3" s="242"/>
      <c r="U3" s="242"/>
      <c r="V3" s="242"/>
      <c r="W3" s="243"/>
      <c r="X3" s="243"/>
    </row>
    <row r="4" spans="1:24" ht="15.75" thickBot="1" x14ac:dyDescent="0.3">
      <c r="A4" s="247" t="s">
        <v>2</v>
      </c>
      <c r="B4" s="538">
        <f>'Avstemmingsoversikt SRS'!B4:I4</f>
        <v>0</v>
      </c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40"/>
      <c r="O4" s="247" t="s">
        <v>3</v>
      </c>
      <c r="P4" s="265">
        <f>'Avstemmingsoversikt SRS'!P4</f>
        <v>2021</v>
      </c>
      <c r="Q4" s="248"/>
      <c r="R4" s="248"/>
      <c r="S4" s="248"/>
      <c r="T4" s="248"/>
      <c r="U4" s="248"/>
      <c r="V4" s="248"/>
      <c r="W4" s="248"/>
      <c r="X4" s="248"/>
    </row>
    <row r="5" spans="1:24" s="272" customFormat="1" ht="15.75" thickBot="1" x14ac:dyDescent="0.3">
      <c r="A5" s="44" t="s">
        <v>19</v>
      </c>
      <c r="B5" s="448" t="s">
        <v>20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2"/>
    </row>
    <row r="6" spans="1:24" x14ac:dyDescent="0.25">
      <c r="A6" s="514" t="s">
        <v>241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243"/>
      <c r="S6" s="243"/>
    </row>
    <row r="7" spans="1:24" x14ac:dyDescent="0.25">
      <c r="A7" s="262" t="s">
        <v>46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43"/>
      <c r="S7" s="243"/>
    </row>
    <row r="8" spans="1:24" x14ac:dyDescent="0.25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3"/>
      <c r="S8" s="243"/>
    </row>
    <row r="9" spans="1:24" ht="15.75" thickBot="1" x14ac:dyDescent="0.3">
      <c r="A9" s="260" t="s">
        <v>47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42"/>
      <c r="R9" s="243"/>
      <c r="S9" s="243"/>
    </row>
    <row r="10" spans="1:24" x14ac:dyDescent="0.25">
      <c r="A10" s="259" t="s">
        <v>48</v>
      </c>
      <c r="B10" s="512" t="s">
        <v>49</v>
      </c>
      <c r="C10" s="513"/>
      <c r="D10" s="322" t="str">
        <f>CONCATENATE($P$4,"00")</f>
        <v>202100</v>
      </c>
      <c r="E10" s="326" t="str">
        <f>CONCATENATE($P$4,"01")</f>
        <v>202101</v>
      </c>
      <c r="F10" s="326" t="str">
        <f>CONCATENATE($P$4,"02")</f>
        <v>202102</v>
      </c>
      <c r="G10" s="326" t="str">
        <f>CONCATENATE($P$4,"03")</f>
        <v>202103</v>
      </c>
      <c r="H10" s="326" t="str">
        <f>CONCATENATE($P$4,"04")</f>
        <v>202104</v>
      </c>
      <c r="I10" s="326" t="str">
        <f>CONCATENATE($P$4,"05")</f>
        <v>202105</v>
      </c>
      <c r="J10" s="326" t="str">
        <f>CONCATENATE($P$4,"06")</f>
        <v>202106</v>
      </c>
      <c r="K10" s="326" t="str">
        <f>CONCATENATE($P$4,"07")</f>
        <v>202107</v>
      </c>
      <c r="L10" s="326" t="str">
        <f>CONCATENATE($P$4,"08")</f>
        <v>202108</v>
      </c>
      <c r="M10" s="326" t="str">
        <f>CONCATENATE($P$4,"09")</f>
        <v>202109</v>
      </c>
      <c r="N10" s="326" t="str">
        <f>CONCATENATE($P$4,"10")</f>
        <v>202110</v>
      </c>
      <c r="O10" s="326" t="str">
        <f>CONCATENATE($P$4,"11")</f>
        <v>202111</v>
      </c>
      <c r="P10" s="327" t="str">
        <f>CONCATENATE($P$4,"12")</f>
        <v>202112</v>
      </c>
      <c r="Q10" s="242"/>
      <c r="R10" s="243"/>
      <c r="S10" s="243"/>
    </row>
    <row r="11" spans="1:24" x14ac:dyDescent="0.25">
      <c r="A11" s="92">
        <v>1530</v>
      </c>
      <c r="B11" s="508" t="s">
        <v>63</v>
      </c>
      <c r="C11" s="508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8"/>
      <c r="Q11" s="242"/>
      <c r="R11" s="243"/>
      <c r="S11" s="243"/>
    </row>
    <row r="12" spans="1:24" x14ac:dyDescent="0.25">
      <c r="A12" s="92">
        <v>1750</v>
      </c>
      <c r="B12" s="508" t="s">
        <v>187</v>
      </c>
      <c r="C12" s="508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8"/>
      <c r="Q12" s="242"/>
      <c r="R12" s="243"/>
      <c r="S12" s="243"/>
    </row>
    <row r="13" spans="1:24" x14ac:dyDescent="0.25">
      <c r="A13" s="92">
        <v>1701</v>
      </c>
      <c r="B13" s="508" t="s">
        <v>212</v>
      </c>
      <c r="C13" s="508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8"/>
      <c r="Q13" s="242"/>
      <c r="R13" s="243"/>
      <c r="S13" s="243"/>
    </row>
    <row r="14" spans="1:24" x14ac:dyDescent="0.25">
      <c r="A14" s="92">
        <v>1791</v>
      </c>
      <c r="B14" s="508" t="s">
        <v>213</v>
      </c>
      <c r="C14" s="508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8"/>
      <c r="Q14" s="242"/>
      <c r="R14" s="243"/>
      <c r="S14" s="243"/>
    </row>
    <row r="15" spans="1:24" x14ac:dyDescent="0.25">
      <c r="A15" s="92">
        <v>2901</v>
      </c>
      <c r="B15" s="508" t="s">
        <v>214</v>
      </c>
      <c r="C15" s="508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8"/>
      <c r="Q15" s="242"/>
      <c r="R15" s="243"/>
      <c r="S15" s="243"/>
    </row>
    <row r="16" spans="1:24" x14ac:dyDescent="0.25">
      <c r="A16" s="92">
        <v>2960</v>
      </c>
      <c r="B16" s="508" t="s">
        <v>66</v>
      </c>
      <c r="C16" s="508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8"/>
      <c r="Q16" s="242"/>
      <c r="R16" s="243"/>
      <c r="S16" s="243"/>
    </row>
    <row r="17" spans="1:19" x14ac:dyDescent="0.25">
      <c r="A17" s="263"/>
      <c r="B17" s="508"/>
      <c r="C17" s="508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8"/>
      <c r="Q17" s="242"/>
      <c r="R17" s="243"/>
      <c r="S17" s="243"/>
    </row>
    <row r="18" spans="1:19" x14ac:dyDescent="0.25">
      <c r="A18" s="263"/>
      <c r="B18" s="508"/>
      <c r="C18" s="508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8"/>
      <c r="Q18" s="242"/>
      <c r="R18" s="243"/>
      <c r="S18" s="243"/>
    </row>
    <row r="19" spans="1:19" x14ac:dyDescent="0.25">
      <c r="A19" s="263"/>
      <c r="B19" s="508"/>
      <c r="C19" s="508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8"/>
      <c r="Q19" s="242"/>
      <c r="R19" s="243"/>
      <c r="S19" s="243"/>
    </row>
    <row r="20" spans="1:19" x14ac:dyDescent="0.25">
      <c r="A20" s="263"/>
      <c r="B20" s="508"/>
      <c r="C20" s="508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8"/>
      <c r="Q20" s="242"/>
      <c r="R20" s="243"/>
      <c r="S20" s="243"/>
    </row>
    <row r="21" spans="1:19" ht="15.75" thickBot="1" x14ac:dyDescent="0.3">
      <c r="A21" s="509" t="s">
        <v>12</v>
      </c>
      <c r="B21" s="510"/>
      <c r="C21" s="511"/>
      <c r="D21" s="256">
        <f t="shared" ref="D21:P21" si="0">SUM(D11:D20)</f>
        <v>0</v>
      </c>
      <c r="E21" s="256">
        <f t="shared" si="0"/>
        <v>0</v>
      </c>
      <c r="F21" s="256">
        <f t="shared" si="0"/>
        <v>0</v>
      </c>
      <c r="G21" s="256">
        <f t="shared" si="0"/>
        <v>0</v>
      </c>
      <c r="H21" s="256">
        <f t="shared" si="0"/>
        <v>0</v>
      </c>
      <c r="I21" s="256">
        <f t="shared" si="0"/>
        <v>0</v>
      </c>
      <c r="J21" s="256">
        <f t="shared" si="0"/>
        <v>0</v>
      </c>
      <c r="K21" s="256">
        <f t="shared" si="0"/>
        <v>0</v>
      </c>
      <c r="L21" s="256">
        <f t="shared" si="0"/>
        <v>0</v>
      </c>
      <c r="M21" s="256">
        <f t="shared" si="0"/>
        <v>0</v>
      </c>
      <c r="N21" s="256">
        <f t="shared" si="0"/>
        <v>0</v>
      </c>
      <c r="O21" s="256">
        <f t="shared" si="0"/>
        <v>0</v>
      </c>
      <c r="P21" s="257">
        <f t="shared" si="0"/>
        <v>0</v>
      </c>
      <c r="Q21" s="242"/>
      <c r="R21" s="243"/>
      <c r="S21" s="243"/>
    </row>
    <row r="22" spans="1:19" x14ac:dyDescent="0.25">
      <c r="A22" s="242"/>
      <c r="B22" s="541" t="s">
        <v>7</v>
      </c>
      <c r="C22" s="542"/>
      <c r="D22" s="252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70"/>
      <c r="Q22" s="242"/>
      <c r="R22" s="243"/>
      <c r="S22" s="243"/>
    </row>
    <row r="23" spans="1:19" x14ac:dyDescent="0.25">
      <c r="A23" s="242"/>
      <c r="B23" s="543" t="s">
        <v>11</v>
      </c>
      <c r="C23" s="544"/>
      <c r="D23" s="251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71"/>
      <c r="Q23" s="242"/>
      <c r="R23" s="243"/>
      <c r="S23" s="243"/>
    </row>
    <row r="24" spans="1:19" ht="15.75" thickBot="1" x14ac:dyDescent="0.3">
      <c r="A24" s="242"/>
      <c r="B24" s="519" t="s">
        <v>24</v>
      </c>
      <c r="C24" s="545"/>
      <c r="D24" s="253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66"/>
      <c r="Q24" s="242"/>
      <c r="R24" s="243"/>
      <c r="S24" s="243"/>
    </row>
    <row r="25" spans="1:19" x14ac:dyDescent="0.25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3"/>
      <c r="S25" s="243"/>
    </row>
    <row r="26" spans="1:19" ht="15.75" thickBot="1" x14ac:dyDescent="0.3">
      <c r="A26" s="333" t="s">
        <v>61</v>
      </c>
      <c r="B26" s="316"/>
      <c r="C26" s="316"/>
      <c r="D26" s="316"/>
      <c r="E26" s="316"/>
      <c r="F26" s="316"/>
      <c r="G26" s="316"/>
      <c r="H26" s="316"/>
      <c r="I26" s="334"/>
      <c r="J26" s="334"/>
      <c r="K26" s="242"/>
      <c r="L26" s="242"/>
      <c r="M26" s="242"/>
      <c r="N26" s="242"/>
      <c r="O26" s="242"/>
      <c r="P26" s="242"/>
      <c r="Q26" s="242"/>
      <c r="R26" s="243"/>
      <c r="S26" s="243"/>
    </row>
    <row r="27" spans="1:19" ht="15.75" thickBot="1" x14ac:dyDescent="0.3">
      <c r="A27" s="330" t="s">
        <v>64</v>
      </c>
      <c r="B27" s="331" t="s">
        <v>51</v>
      </c>
      <c r="C27" s="331" t="s">
        <v>6</v>
      </c>
      <c r="D27" s="331" t="s">
        <v>52</v>
      </c>
      <c r="E27" s="515" t="s">
        <v>53</v>
      </c>
      <c r="F27" s="516"/>
      <c r="G27" s="516"/>
      <c r="H27" s="516"/>
      <c r="I27" s="516"/>
      <c r="J27" s="517"/>
      <c r="K27" s="242"/>
      <c r="L27" s="324" t="s">
        <v>200</v>
      </c>
      <c r="M27" s="315"/>
      <c r="N27" s="315"/>
      <c r="O27" s="315"/>
      <c r="P27" s="315"/>
      <c r="Q27" s="242"/>
      <c r="R27" s="243"/>
      <c r="S27" s="243"/>
    </row>
    <row r="28" spans="1:19" x14ac:dyDescent="0.25">
      <c r="A28" s="328"/>
      <c r="B28" s="320"/>
      <c r="C28" s="329"/>
      <c r="D28" s="329"/>
      <c r="E28" s="483"/>
      <c r="F28" s="484"/>
      <c r="G28" s="484"/>
      <c r="H28" s="484"/>
      <c r="I28" s="484"/>
      <c r="J28" s="485"/>
      <c r="K28" s="242"/>
      <c r="L28" s="546"/>
      <c r="M28" s="547"/>
      <c r="N28" s="547"/>
      <c r="O28" s="547"/>
      <c r="P28" s="548"/>
      <c r="Q28" s="242"/>
      <c r="R28" s="243"/>
      <c r="S28" s="243"/>
    </row>
    <row r="29" spans="1:19" x14ac:dyDescent="0.25">
      <c r="A29" s="328"/>
      <c r="B29" s="320"/>
      <c r="C29" s="329"/>
      <c r="D29" s="329"/>
      <c r="E29" s="483"/>
      <c r="F29" s="484"/>
      <c r="G29" s="484"/>
      <c r="H29" s="484"/>
      <c r="I29" s="484"/>
      <c r="J29" s="485"/>
      <c r="L29" s="549"/>
      <c r="M29" s="550"/>
      <c r="N29" s="550"/>
      <c r="O29" s="550"/>
      <c r="P29" s="551"/>
    </row>
    <row r="30" spans="1:19" x14ac:dyDescent="0.25">
      <c r="A30" s="328"/>
      <c r="B30" s="320"/>
      <c r="C30" s="329"/>
      <c r="D30" s="329"/>
      <c r="E30" s="483"/>
      <c r="F30" s="484"/>
      <c r="G30" s="484"/>
      <c r="H30" s="484"/>
      <c r="I30" s="484"/>
      <c r="J30" s="485"/>
      <c r="L30" s="549"/>
      <c r="M30" s="550"/>
      <c r="N30" s="550"/>
      <c r="O30" s="550"/>
      <c r="P30" s="551"/>
    </row>
    <row r="31" spans="1:19" x14ac:dyDescent="0.25">
      <c r="A31" s="328"/>
      <c r="B31" s="320"/>
      <c r="C31" s="329"/>
      <c r="D31" s="329"/>
      <c r="E31" s="483"/>
      <c r="F31" s="484"/>
      <c r="G31" s="484"/>
      <c r="H31" s="484"/>
      <c r="I31" s="484"/>
      <c r="J31" s="485"/>
      <c r="L31" s="549"/>
      <c r="M31" s="550"/>
      <c r="N31" s="550"/>
      <c r="O31" s="550"/>
      <c r="P31" s="551"/>
    </row>
    <row r="32" spans="1:19" x14ac:dyDescent="0.25">
      <c r="A32" s="328"/>
      <c r="B32" s="320"/>
      <c r="C32" s="329"/>
      <c r="D32" s="329"/>
      <c r="E32" s="483"/>
      <c r="F32" s="484"/>
      <c r="G32" s="484"/>
      <c r="H32" s="484"/>
      <c r="I32" s="484"/>
      <c r="J32" s="485"/>
      <c r="L32" s="549"/>
      <c r="M32" s="550"/>
      <c r="N32" s="550"/>
      <c r="O32" s="550"/>
      <c r="P32" s="551"/>
    </row>
    <row r="33" spans="1:16" x14ac:dyDescent="0.25">
      <c r="A33" s="328"/>
      <c r="B33" s="320"/>
      <c r="C33" s="329"/>
      <c r="D33" s="329"/>
      <c r="E33" s="451"/>
      <c r="F33" s="451"/>
      <c r="G33" s="451"/>
      <c r="H33" s="451"/>
      <c r="I33" s="451"/>
      <c r="J33" s="452"/>
      <c r="L33" s="549"/>
      <c r="M33" s="550"/>
      <c r="N33" s="550"/>
      <c r="O33" s="550"/>
      <c r="P33" s="551"/>
    </row>
    <row r="34" spans="1:16" x14ac:dyDescent="0.25">
      <c r="A34" s="328"/>
      <c r="B34" s="320"/>
      <c r="C34" s="329"/>
      <c r="D34" s="329"/>
      <c r="E34" s="451"/>
      <c r="F34" s="451"/>
      <c r="G34" s="451"/>
      <c r="H34" s="451"/>
      <c r="I34" s="451"/>
      <c r="J34" s="452"/>
      <c r="L34" s="549"/>
      <c r="M34" s="550"/>
      <c r="N34" s="550"/>
      <c r="O34" s="550"/>
      <c r="P34" s="551"/>
    </row>
    <row r="35" spans="1:16" x14ac:dyDescent="0.25">
      <c r="A35" s="328"/>
      <c r="B35" s="320"/>
      <c r="C35" s="329"/>
      <c r="D35" s="329"/>
      <c r="E35" s="451"/>
      <c r="F35" s="451"/>
      <c r="G35" s="451"/>
      <c r="H35" s="451"/>
      <c r="I35" s="451"/>
      <c r="J35" s="452"/>
      <c r="L35" s="549"/>
      <c r="M35" s="550"/>
      <c r="N35" s="550"/>
      <c r="O35" s="550"/>
      <c r="P35" s="551"/>
    </row>
    <row r="36" spans="1:16" x14ac:dyDescent="0.25">
      <c r="A36" s="328"/>
      <c r="B36" s="320"/>
      <c r="C36" s="329"/>
      <c r="D36" s="329"/>
      <c r="E36" s="451"/>
      <c r="F36" s="451"/>
      <c r="G36" s="451"/>
      <c r="H36" s="451"/>
      <c r="I36" s="451"/>
      <c r="J36" s="452"/>
      <c r="L36" s="549"/>
      <c r="M36" s="550"/>
      <c r="N36" s="550"/>
      <c r="O36" s="550"/>
      <c r="P36" s="551"/>
    </row>
    <row r="37" spans="1:16" x14ac:dyDescent="0.25">
      <c r="A37" s="328"/>
      <c r="B37" s="320"/>
      <c r="C37" s="332"/>
      <c r="D37" s="329"/>
      <c r="E37" s="451"/>
      <c r="F37" s="451"/>
      <c r="G37" s="451"/>
      <c r="H37" s="451"/>
      <c r="I37" s="451"/>
      <c r="J37" s="452"/>
      <c r="L37" s="549"/>
      <c r="M37" s="550"/>
      <c r="N37" s="550"/>
      <c r="O37" s="550"/>
      <c r="P37" s="551"/>
    </row>
    <row r="38" spans="1:16" x14ac:dyDescent="0.25">
      <c r="A38" s="328"/>
      <c r="B38" s="320"/>
      <c r="C38" s="332"/>
      <c r="D38" s="329"/>
      <c r="E38" s="451"/>
      <c r="F38" s="451"/>
      <c r="G38" s="451"/>
      <c r="H38" s="451"/>
      <c r="I38" s="451"/>
      <c r="J38" s="452"/>
      <c r="L38" s="549"/>
      <c r="M38" s="550"/>
      <c r="N38" s="550"/>
      <c r="O38" s="550"/>
      <c r="P38" s="551"/>
    </row>
    <row r="39" spans="1:16" x14ac:dyDescent="0.25">
      <c r="A39" s="328"/>
      <c r="B39" s="320"/>
      <c r="C39" s="332"/>
      <c r="D39" s="329"/>
      <c r="E39" s="451"/>
      <c r="F39" s="451"/>
      <c r="G39" s="451"/>
      <c r="H39" s="451"/>
      <c r="I39" s="451"/>
      <c r="J39" s="452"/>
      <c r="L39" s="549"/>
      <c r="M39" s="550"/>
      <c r="N39" s="550"/>
      <c r="O39" s="550"/>
      <c r="P39" s="551"/>
    </row>
    <row r="40" spans="1:16" x14ac:dyDescent="0.25">
      <c r="A40" s="328"/>
      <c r="B40" s="320"/>
      <c r="C40" s="332"/>
      <c r="D40" s="329"/>
      <c r="E40" s="451"/>
      <c r="F40" s="451"/>
      <c r="G40" s="451"/>
      <c r="H40" s="451"/>
      <c r="I40" s="451"/>
      <c r="J40" s="452"/>
      <c r="L40" s="552"/>
      <c r="M40" s="553"/>
      <c r="N40" s="553"/>
      <c r="O40" s="553"/>
      <c r="P40" s="554"/>
    </row>
    <row r="41" spans="1:16" x14ac:dyDescent="0.25">
      <c r="A41" s="328"/>
      <c r="B41" s="320"/>
      <c r="C41" s="332"/>
      <c r="D41" s="329"/>
      <c r="E41" s="451"/>
      <c r="F41" s="451"/>
      <c r="G41" s="451"/>
      <c r="H41" s="451"/>
      <c r="I41" s="451"/>
      <c r="J41" s="452"/>
    </row>
    <row r="42" spans="1:16" s="315" customFormat="1" x14ac:dyDescent="0.25">
      <c r="A42" s="328"/>
      <c r="B42" s="320"/>
      <c r="C42" s="332"/>
      <c r="D42" s="329"/>
      <c r="E42" s="451"/>
      <c r="F42" s="451"/>
      <c r="G42" s="451"/>
      <c r="H42" s="451"/>
      <c r="I42" s="451"/>
      <c r="J42" s="452"/>
    </row>
    <row r="43" spans="1:16" s="315" customFormat="1" x14ac:dyDescent="0.25">
      <c r="A43" s="328"/>
      <c r="B43" s="320"/>
      <c r="C43" s="332"/>
      <c r="D43" s="329"/>
      <c r="E43" s="451"/>
      <c r="F43" s="451"/>
      <c r="G43" s="451"/>
      <c r="H43" s="451"/>
      <c r="I43" s="451"/>
      <c r="J43" s="452"/>
    </row>
    <row r="44" spans="1:16" s="315" customFormat="1" x14ac:dyDescent="0.25">
      <c r="A44" s="328"/>
      <c r="B44" s="320"/>
      <c r="C44" s="332"/>
      <c r="D44" s="329"/>
      <c r="E44" s="451"/>
      <c r="F44" s="451"/>
      <c r="G44" s="451"/>
      <c r="H44" s="451"/>
      <c r="I44" s="451"/>
      <c r="J44" s="452"/>
    </row>
    <row r="45" spans="1:16" s="315" customFormat="1" x14ac:dyDescent="0.25">
      <c r="A45" s="328"/>
      <c r="B45" s="320"/>
      <c r="C45" s="332"/>
      <c r="D45" s="329"/>
      <c r="E45" s="451"/>
      <c r="F45" s="451"/>
      <c r="G45" s="451"/>
      <c r="H45" s="451"/>
      <c r="I45" s="451"/>
      <c r="J45" s="452"/>
    </row>
    <row r="46" spans="1:16" s="315" customFormat="1" x14ac:dyDescent="0.25">
      <c r="A46" s="328"/>
      <c r="B46" s="320"/>
      <c r="C46" s="332"/>
      <c r="D46" s="329"/>
      <c r="E46" s="451"/>
      <c r="F46" s="451"/>
      <c r="G46" s="451"/>
      <c r="H46" s="451"/>
      <c r="I46" s="451"/>
      <c r="J46" s="452"/>
    </row>
    <row r="47" spans="1:16" s="315" customFormat="1" x14ac:dyDescent="0.25">
      <c r="A47" s="328"/>
      <c r="B47" s="320"/>
      <c r="C47" s="332"/>
      <c r="D47" s="329"/>
      <c r="E47" s="451"/>
      <c r="F47" s="451"/>
      <c r="G47" s="451"/>
      <c r="H47" s="451"/>
      <c r="I47" s="451"/>
      <c r="J47" s="452"/>
    </row>
    <row r="48" spans="1:16" s="315" customFormat="1" x14ac:dyDescent="0.25">
      <c r="A48" s="328"/>
      <c r="B48" s="320"/>
      <c r="C48" s="332"/>
      <c r="D48" s="329"/>
      <c r="E48" s="451"/>
      <c r="F48" s="451"/>
      <c r="G48" s="451"/>
      <c r="H48" s="451"/>
      <c r="I48" s="451"/>
      <c r="J48" s="452"/>
    </row>
    <row r="49" spans="1:10" s="315" customFormat="1" x14ac:dyDescent="0.25">
      <c r="A49" s="328"/>
      <c r="B49" s="320"/>
      <c r="C49" s="332"/>
      <c r="D49" s="329"/>
      <c r="E49" s="451"/>
      <c r="F49" s="451"/>
      <c r="G49" s="451"/>
      <c r="H49" s="451"/>
      <c r="I49" s="451"/>
      <c r="J49" s="452"/>
    </row>
    <row r="50" spans="1:10" x14ac:dyDescent="0.25">
      <c r="A50" s="328"/>
      <c r="B50" s="320"/>
      <c r="C50" s="332"/>
      <c r="D50" s="329"/>
      <c r="E50" s="451"/>
      <c r="F50" s="451"/>
      <c r="G50" s="451"/>
      <c r="H50" s="451"/>
      <c r="I50" s="451"/>
      <c r="J50" s="452"/>
    </row>
    <row r="51" spans="1:10" ht="15.75" thickBot="1" x14ac:dyDescent="0.3">
      <c r="A51" s="323" t="s">
        <v>12</v>
      </c>
      <c r="B51" s="335"/>
      <c r="C51" s="335"/>
      <c r="D51" s="325">
        <f>SUM(D28:D50)</f>
        <v>0</v>
      </c>
      <c r="E51" s="531"/>
      <c r="F51" s="531"/>
      <c r="G51" s="531"/>
      <c r="H51" s="531"/>
      <c r="I51" s="531"/>
      <c r="J51" s="532"/>
    </row>
  </sheetData>
  <mergeCells count="46">
    <mergeCell ref="E45:J45"/>
    <mergeCell ref="E46:J46"/>
    <mergeCell ref="E47:J47"/>
    <mergeCell ref="E48:J48"/>
    <mergeCell ref="E49:J49"/>
    <mergeCell ref="L28:P40"/>
    <mergeCell ref="E32:J32"/>
    <mergeCell ref="E50:J50"/>
    <mergeCell ref="E51:J51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E44:J44"/>
    <mergeCell ref="E27:J27"/>
    <mergeCell ref="E28:J28"/>
    <mergeCell ref="E29:J29"/>
    <mergeCell ref="E30:J30"/>
    <mergeCell ref="E31:J31"/>
    <mergeCell ref="B22:C22"/>
    <mergeCell ref="B23:C23"/>
    <mergeCell ref="B24:C24"/>
    <mergeCell ref="B11:C11"/>
    <mergeCell ref="B12:C12"/>
    <mergeCell ref="B13:C13"/>
    <mergeCell ref="B14:C14"/>
    <mergeCell ref="B15:C15"/>
    <mergeCell ref="A21:C21"/>
    <mergeCell ref="B16:C16"/>
    <mergeCell ref="B17:C17"/>
    <mergeCell ref="B20:C20"/>
    <mergeCell ref="B18:C18"/>
    <mergeCell ref="B19:C19"/>
    <mergeCell ref="B1:K1"/>
    <mergeCell ref="A6:Q6"/>
    <mergeCell ref="B10:C10"/>
    <mergeCell ref="B5:P5"/>
    <mergeCell ref="B3:P3"/>
    <mergeCell ref="B4:N4"/>
  </mergeCells>
  <conditionalFormatting sqref="E24:P24">
    <cfRule type="expression" dxfId="67" priority="1">
      <formula>E24="DFØ følger opp"</formula>
    </cfRule>
    <cfRule type="expression" dxfId="66" priority="3">
      <formula>E24="Alt OK"</formula>
    </cfRule>
    <cfRule type="expression" dxfId="65" priority="4">
      <formula>E24="Kunde følger opp"</formula>
    </cfRule>
  </conditionalFormatting>
  <hyperlinks>
    <hyperlink ref="A3" location="'Avstemmingsoversikt SRS'!A1" display="Til avst.oversikt" xr:uid="{00000000-0004-0000-1900-000000000000}"/>
  </hyperlinks>
  <pageMargins left="0.7" right="0.7" top="0.75" bottom="0.75" header="0.3" footer="0.3"/>
  <pageSetup paperSize="9" orientation="portrait" r:id="rId1"/>
  <ignoredErrors>
    <ignoredError sqref="D10 D21:P2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87A87CEC-4A22-42EB-9DFE-9A1AA8C8001E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A5:P5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vstemmingskoder" xr:uid="{44D54667-362D-4299-B4EB-F8E71303B08B}">
          <x14:formula1>
            <xm:f>Grunnlagsdata!$A$3:$A$5</xm:f>
          </x14:formula1>
          <xm:sqref>E24:P24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4F81F-DDFE-4871-89FD-1BD7D62060EC}">
  <dimension ref="A1:P20"/>
  <sheetViews>
    <sheetView workbookViewId="0">
      <selection sqref="A1:P1"/>
    </sheetView>
  </sheetViews>
  <sheetFormatPr baseColWidth="10" defaultRowHeight="15" x14ac:dyDescent="0.25"/>
  <cols>
    <col min="1" max="1" width="15.140625" customWidth="1"/>
    <col min="2" max="2" width="19.42578125" customWidth="1"/>
    <col min="3" max="3" width="14.28515625" customWidth="1"/>
    <col min="4" max="4" width="16" customWidth="1"/>
    <col min="5" max="16" width="14.28515625" customWidth="1"/>
  </cols>
  <sheetData>
    <row r="1" spans="1:16" s="233" customFormat="1" ht="18.75" x14ac:dyDescent="0.3">
      <c r="A1" s="434" t="s">
        <v>13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s="233" customFormat="1" ht="19.5" thickBot="1" x14ac:dyDescent="0.35">
      <c r="A2" s="10" t="s">
        <v>228</v>
      </c>
      <c r="B2" s="5"/>
      <c r="C2" s="11"/>
      <c r="D2" s="11"/>
      <c r="E2" s="11"/>
      <c r="F2" s="11"/>
      <c r="G2" s="11"/>
      <c r="H2" s="11"/>
      <c r="I2" s="11"/>
      <c r="J2" s="11"/>
      <c r="K2" s="11"/>
      <c r="L2" s="12"/>
      <c r="M2" s="11"/>
      <c r="N2" s="11"/>
      <c r="O2" s="5"/>
      <c r="P2" s="5"/>
    </row>
    <row r="3" spans="1:16" s="233" customFormat="1" ht="19.5" thickBot="1" x14ac:dyDescent="0.35">
      <c r="A3" s="124" t="s">
        <v>14</v>
      </c>
      <c r="B3" s="435" t="s">
        <v>220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7"/>
    </row>
    <row r="4" spans="1:16" s="233" customFormat="1" ht="15.75" thickBot="1" x14ac:dyDescent="0.3">
      <c r="A4" s="14" t="s">
        <v>2</v>
      </c>
      <c r="B4" s="438">
        <f>'Avstemmingsoversikt SRS'!B4:I4</f>
        <v>0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40"/>
      <c r="O4" s="14" t="s">
        <v>3</v>
      </c>
      <c r="P4" s="15">
        <f>'Avstemmingsoversikt SRS'!P4</f>
        <v>2021</v>
      </c>
    </row>
    <row r="5" spans="1:16" s="233" customFormat="1" ht="15.75" thickBot="1" x14ac:dyDescent="0.3">
      <c r="A5" s="44" t="s">
        <v>19</v>
      </c>
      <c r="B5" s="448" t="s">
        <v>20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2"/>
    </row>
    <row r="7" spans="1:16" x14ac:dyDescent="0.25">
      <c r="A7" t="s">
        <v>215</v>
      </c>
    </row>
    <row r="8" spans="1:16" s="272" customFormat="1" x14ac:dyDescent="0.25"/>
    <row r="9" spans="1:16" ht="15.75" thickBot="1" x14ac:dyDescent="0.3"/>
    <row r="10" spans="1:16" x14ac:dyDescent="0.25">
      <c r="A10" s="292" t="s">
        <v>48</v>
      </c>
      <c r="B10" s="518" t="s">
        <v>49</v>
      </c>
      <c r="C10" s="518"/>
      <c r="D10" s="291" t="str">
        <f>CONCATENATE($P$4,"00")</f>
        <v>202100</v>
      </c>
      <c r="E10" s="249" t="str">
        <f>CONCATENATE($P$4,"01")</f>
        <v>202101</v>
      </c>
      <c r="F10" s="249" t="str">
        <f>CONCATENATE($P$4,"02")</f>
        <v>202102</v>
      </c>
      <c r="G10" s="249" t="str">
        <f>CONCATENATE($P$4,"03")</f>
        <v>202103</v>
      </c>
      <c r="H10" s="249" t="str">
        <f>CONCATENATE($P$4,"04")</f>
        <v>202104</v>
      </c>
      <c r="I10" s="249" t="str">
        <f>CONCATENATE($P$4,"05")</f>
        <v>202105</v>
      </c>
      <c r="J10" s="249" t="str">
        <f>CONCATENATE($P$4,"06")</f>
        <v>202106</v>
      </c>
      <c r="K10" s="249" t="str">
        <f>CONCATENATE($P$4,"07")</f>
        <v>202107</v>
      </c>
      <c r="L10" s="249" t="str">
        <f>CONCATENATE($P$4,"08")</f>
        <v>202108</v>
      </c>
      <c r="M10" s="249" t="str">
        <f>CONCATENATE($P$4,"09")</f>
        <v>202109</v>
      </c>
      <c r="N10" s="249" t="str">
        <f>CONCATENATE($P$4,"10")</f>
        <v>202110</v>
      </c>
      <c r="O10" s="249" t="str">
        <f>CONCATENATE($P$4,"11")</f>
        <v>202111</v>
      </c>
      <c r="P10" s="250" t="str">
        <f>CONCATENATE($P$4,"12")</f>
        <v>202112</v>
      </c>
    </row>
    <row r="11" spans="1:16" s="272" customFormat="1" x14ac:dyDescent="0.25">
      <c r="A11" s="92">
        <v>1700</v>
      </c>
      <c r="B11" s="508" t="s">
        <v>242</v>
      </c>
      <c r="C11" s="508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8"/>
    </row>
    <row r="12" spans="1:16" s="272" customFormat="1" x14ac:dyDescent="0.25">
      <c r="A12" s="92">
        <v>1790</v>
      </c>
      <c r="B12" s="508" t="s">
        <v>243</v>
      </c>
      <c r="C12" s="508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8"/>
    </row>
    <row r="13" spans="1:16" x14ac:dyDescent="0.25">
      <c r="A13" s="92">
        <v>2900</v>
      </c>
      <c r="B13" s="508" t="s">
        <v>244</v>
      </c>
      <c r="C13" s="508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8"/>
    </row>
    <row r="14" spans="1:16" ht="15.75" thickBot="1" x14ac:dyDescent="0.3">
      <c r="A14" s="519"/>
      <c r="B14" s="520"/>
      <c r="C14" s="520"/>
      <c r="D14" s="255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5"/>
    </row>
    <row r="15" spans="1:16" ht="30" x14ac:dyDescent="0.25">
      <c r="A15" s="521" t="s">
        <v>21</v>
      </c>
      <c r="B15" s="522"/>
      <c r="C15" s="522"/>
      <c r="D15" s="522"/>
      <c r="E15" s="287" t="s">
        <v>22</v>
      </c>
      <c r="F15" s="287" t="s">
        <v>22</v>
      </c>
      <c r="G15" s="287" t="s">
        <v>22</v>
      </c>
      <c r="H15" s="287" t="s">
        <v>22</v>
      </c>
      <c r="I15" s="287" t="s">
        <v>22</v>
      </c>
      <c r="J15" s="287" t="s">
        <v>22</v>
      </c>
      <c r="K15" s="287" t="s">
        <v>22</v>
      </c>
      <c r="L15" s="287" t="s">
        <v>22</v>
      </c>
      <c r="M15" s="287" t="s">
        <v>22</v>
      </c>
      <c r="N15" s="287" t="s">
        <v>22</v>
      </c>
      <c r="O15" s="287" t="s">
        <v>22</v>
      </c>
      <c r="P15" s="288" t="s">
        <v>22</v>
      </c>
    </row>
    <row r="16" spans="1:16" s="272" customFormat="1" ht="51" customHeight="1" x14ac:dyDescent="0.25">
      <c r="A16" s="560" t="s">
        <v>218</v>
      </c>
      <c r="B16" s="561"/>
      <c r="C16" s="561"/>
      <c r="D16" s="562"/>
      <c r="E16" s="295"/>
      <c r="F16" s="295"/>
      <c r="G16" s="295"/>
      <c r="H16" s="22"/>
      <c r="I16" s="295"/>
      <c r="J16" s="295"/>
      <c r="K16" s="295"/>
      <c r="L16" s="22"/>
      <c r="M16" s="295"/>
      <c r="N16" s="295"/>
      <c r="O16" s="295"/>
      <c r="P16" s="23"/>
    </row>
    <row r="17" spans="1:16" ht="15.75" thickBot="1" x14ac:dyDescent="0.3">
      <c r="A17" s="555" t="s">
        <v>211</v>
      </c>
      <c r="B17" s="556"/>
      <c r="C17" s="556"/>
      <c r="D17" s="557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10"/>
    </row>
    <row r="18" spans="1:16" x14ac:dyDescent="0.25">
      <c r="A18" s="243"/>
      <c r="B18" s="243"/>
      <c r="C18" s="558" t="s">
        <v>7</v>
      </c>
      <c r="D18" s="559"/>
      <c r="E18" s="51"/>
      <c r="F18" s="51"/>
      <c r="G18" s="51"/>
      <c r="H18" s="51"/>
      <c r="I18" s="51"/>
      <c r="J18" s="51"/>
      <c r="K18" s="51"/>
      <c r="L18" s="51"/>
      <c r="M18" s="51"/>
      <c r="N18" s="51" t="s">
        <v>5</v>
      </c>
      <c r="O18" s="51"/>
      <c r="P18" s="52"/>
    </row>
    <row r="19" spans="1:16" x14ac:dyDescent="0.25">
      <c r="A19" s="243"/>
      <c r="B19" s="243"/>
      <c r="C19" s="525" t="s">
        <v>11</v>
      </c>
      <c r="D19" s="526"/>
      <c r="E19" s="22"/>
      <c r="F19" s="22"/>
      <c r="G19" s="22"/>
      <c r="H19" s="22"/>
      <c r="I19" s="22"/>
      <c r="J19" s="22"/>
      <c r="K19" s="22"/>
      <c r="L19" s="22"/>
      <c r="M19" s="22"/>
      <c r="N19" s="22" t="s">
        <v>5</v>
      </c>
      <c r="O19" s="22"/>
      <c r="P19" s="23"/>
    </row>
    <row r="20" spans="1:16" ht="15.75" thickBot="1" x14ac:dyDescent="0.3">
      <c r="A20" s="243"/>
      <c r="B20" s="243"/>
      <c r="C20" s="527" t="s">
        <v>24</v>
      </c>
      <c r="D20" s="528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66"/>
    </row>
  </sheetData>
  <mergeCells count="15">
    <mergeCell ref="A1:P1"/>
    <mergeCell ref="B3:P3"/>
    <mergeCell ref="B4:N4"/>
    <mergeCell ref="B5:P5"/>
    <mergeCell ref="B10:C10"/>
    <mergeCell ref="C19:D19"/>
    <mergeCell ref="C20:D20"/>
    <mergeCell ref="B11:C11"/>
    <mergeCell ref="B12:C12"/>
    <mergeCell ref="B13:C13"/>
    <mergeCell ref="A14:C14"/>
    <mergeCell ref="A15:D15"/>
    <mergeCell ref="A17:D17"/>
    <mergeCell ref="C18:D18"/>
    <mergeCell ref="A16:D16"/>
  </mergeCells>
  <conditionalFormatting sqref="B4">
    <cfRule type="expression" dxfId="63" priority="11">
      <formula>"virksomhetsnavn"</formula>
    </cfRule>
  </conditionalFormatting>
  <conditionalFormatting sqref="E20:P20">
    <cfRule type="expression" dxfId="62" priority="1">
      <formula>E20="DFØ følger opp"</formula>
    </cfRule>
    <cfRule type="expression" dxfId="61" priority="3">
      <formula>E20="Alt OK"</formula>
    </cfRule>
    <cfRule type="expression" dxfId="60" priority="4">
      <formula>E20="Kunde følger opp"</formula>
    </cfRule>
  </conditionalFormatting>
  <hyperlinks>
    <hyperlink ref="A3" location="'Avstemmingsoversikt SRS'!A1" display="Til avst.oversikt" xr:uid="{933FB1FC-BA7F-4DAA-BB55-6FB7790D9735}"/>
  </hyperlinks>
  <pageMargins left="0.7" right="0.7" top="0.75" bottom="0.75" header="0.3" footer="0.3"/>
  <pageSetup paperSize="9" orientation="portrait" r:id="rId1"/>
  <ignoredErrors>
    <ignoredError sqref="D10:P10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vstemmingskoder" xr:uid="{3F3D5178-271B-423A-A63D-F3A40D120CC9}">
          <x14:formula1>
            <xm:f>Grunnlagsdata!$A$3:$A$5</xm:f>
          </x14:formula1>
          <xm:sqref>E20:P20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40"/>
  <sheetViews>
    <sheetView zoomScaleNormal="100" workbookViewId="0">
      <selection sqref="A1:K1"/>
    </sheetView>
  </sheetViews>
  <sheetFormatPr baseColWidth="10" defaultColWidth="19" defaultRowHeight="15" x14ac:dyDescent="0.25"/>
  <cols>
    <col min="1" max="1" width="14.42578125" customWidth="1"/>
    <col min="3" max="3" width="19" style="146"/>
    <col min="4" max="4" width="18.28515625" customWidth="1"/>
    <col min="5" max="5" width="19.5703125" customWidth="1"/>
    <col min="6" max="6" width="21.5703125" customWidth="1"/>
    <col min="7" max="7" width="21.5703125" style="146" customWidth="1"/>
    <col min="8" max="8" width="16.140625" style="112" customWidth="1"/>
    <col min="10" max="10" width="18" customWidth="1"/>
    <col min="11" max="11" width="15.28515625" customWidth="1"/>
    <col min="12" max="12" width="16.42578125" bestFit="1" customWidth="1"/>
  </cols>
  <sheetData>
    <row r="1" spans="1:11" ht="18.75" x14ac:dyDescent="0.3">
      <c r="A1" s="434" t="s">
        <v>13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11" ht="19.5" thickBot="1" x14ac:dyDescent="0.35">
      <c r="A2" s="10" t="s">
        <v>227</v>
      </c>
      <c r="B2" s="5"/>
      <c r="C2" s="5"/>
      <c r="D2" s="5"/>
      <c r="E2" s="11"/>
      <c r="F2" s="11"/>
      <c r="G2" s="11"/>
      <c r="H2" s="11"/>
      <c r="I2" s="11"/>
      <c r="J2" s="5"/>
      <c r="K2" s="5"/>
    </row>
    <row r="3" spans="1:11" ht="19.5" thickBot="1" x14ac:dyDescent="0.35">
      <c r="A3" s="13" t="s">
        <v>14</v>
      </c>
      <c r="B3" s="435" t="s">
        <v>144</v>
      </c>
      <c r="C3" s="436"/>
      <c r="D3" s="436"/>
      <c r="E3" s="436"/>
      <c r="F3" s="436"/>
      <c r="G3" s="436"/>
      <c r="H3" s="436"/>
      <c r="I3" s="436"/>
      <c r="J3" s="436"/>
      <c r="K3" s="437"/>
    </row>
    <row r="4" spans="1:11" ht="15.75" thickBot="1" x14ac:dyDescent="0.3">
      <c r="A4" s="14" t="s">
        <v>2</v>
      </c>
      <c r="B4" s="438">
        <f>+'Avstemmingsoversikt SRS'!B4</f>
        <v>0</v>
      </c>
      <c r="C4" s="439"/>
      <c r="D4" s="439"/>
      <c r="E4" s="439"/>
      <c r="F4" s="439"/>
      <c r="G4" s="439"/>
      <c r="H4" s="439"/>
      <c r="I4" s="440"/>
      <c r="J4" s="14" t="s">
        <v>3</v>
      </c>
      <c r="K4" s="15">
        <f>+'Avstemmingsoversikt SRS'!P4</f>
        <v>2021</v>
      </c>
    </row>
    <row r="5" spans="1:11" ht="15.75" thickBot="1" x14ac:dyDescent="0.3">
      <c r="A5" s="44" t="s">
        <v>19</v>
      </c>
      <c r="B5" s="448" t="s">
        <v>20</v>
      </c>
      <c r="C5" s="441"/>
      <c r="D5" s="441"/>
      <c r="E5" s="441"/>
      <c r="F5" s="441"/>
      <c r="G5" s="441"/>
      <c r="H5" s="441"/>
      <c r="I5" s="441"/>
      <c r="J5" s="441"/>
      <c r="K5" s="442"/>
    </row>
    <row r="6" spans="1:11" x14ac:dyDescent="0.25">
      <c r="A6" s="112"/>
      <c r="B6" s="112"/>
      <c r="D6" s="112"/>
      <c r="E6" s="112"/>
      <c r="F6" s="112"/>
      <c r="I6" s="112"/>
      <c r="J6" s="112"/>
      <c r="K6" s="112"/>
    </row>
    <row r="7" spans="1:11" s="146" customFormat="1" x14ac:dyDescent="0.25">
      <c r="A7" s="146" t="s">
        <v>240</v>
      </c>
      <c r="B7" s="146" t="s">
        <v>226</v>
      </c>
      <c r="E7" s="146" t="s">
        <v>231</v>
      </c>
    </row>
    <row r="8" spans="1:11" ht="15.75" thickBot="1" x14ac:dyDescent="0.3">
      <c r="A8" s="112"/>
      <c r="B8" s="112"/>
      <c r="D8" s="112"/>
      <c r="E8" s="112"/>
      <c r="F8" s="112"/>
      <c r="I8" s="112"/>
      <c r="J8" s="112"/>
      <c r="K8" s="112"/>
    </row>
    <row r="9" spans="1:11" ht="30" x14ac:dyDescent="0.25">
      <c r="A9" s="467" t="s">
        <v>6</v>
      </c>
      <c r="B9" s="229" t="s">
        <v>104</v>
      </c>
      <c r="C9" s="229" t="s">
        <v>141</v>
      </c>
      <c r="D9" s="479" t="s">
        <v>142</v>
      </c>
      <c r="E9" s="229" t="s">
        <v>153</v>
      </c>
      <c r="F9" s="229" t="s">
        <v>120</v>
      </c>
      <c r="G9" s="565" t="s">
        <v>143</v>
      </c>
      <c r="H9" s="479" t="s">
        <v>7</v>
      </c>
      <c r="I9" s="479" t="s">
        <v>11</v>
      </c>
      <c r="J9" s="563" t="s">
        <v>16</v>
      </c>
    </row>
    <row r="10" spans="1:11" ht="33" customHeight="1" x14ac:dyDescent="0.25">
      <c r="A10" s="468"/>
      <c r="B10" s="230">
        <v>1579</v>
      </c>
      <c r="C10" s="230" t="s">
        <v>105</v>
      </c>
      <c r="D10" s="480"/>
      <c r="E10" s="230" t="s">
        <v>106</v>
      </c>
      <c r="F10" s="230">
        <v>1574</v>
      </c>
      <c r="G10" s="566"/>
      <c r="H10" s="480"/>
      <c r="I10" s="480"/>
      <c r="J10" s="564"/>
    </row>
    <row r="11" spans="1:11" s="112" customFormat="1" x14ac:dyDescent="0.25">
      <c r="A11" s="27" t="str">
        <f>CONCATENATE($K$4,"00")</f>
        <v>202100</v>
      </c>
      <c r="B11" s="54"/>
      <c r="C11" s="230"/>
      <c r="D11" s="230"/>
      <c r="E11" s="54"/>
      <c r="F11" s="54"/>
      <c r="G11" s="231">
        <f>B11+E11+F11</f>
        <v>0</v>
      </c>
      <c r="H11" s="480"/>
      <c r="I11" s="480"/>
      <c r="J11" s="564"/>
    </row>
    <row r="12" spans="1:11" x14ac:dyDescent="0.25">
      <c r="A12" s="27" t="str">
        <f>CONCATENATE($K$4,"01")</f>
        <v>202101</v>
      </c>
      <c r="B12" s="54"/>
      <c r="C12" s="54"/>
      <c r="D12" s="55">
        <f t="shared" ref="D12:D23" si="0">B12+C12</f>
        <v>0</v>
      </c>
      <c r="E12" s="54"/>
      <c r="F12" s="275"/>
      <c r="G12" s="56">
        <f>B12+E12+F12</f>
        <v>0</v>
      </c>
      <c r="H12" s="70"/>
      <c r="I12" s="228"/>
      <c r="J12" s="240"/>
    </row>
    <row r="13" spans="1:11" x14ac:dyDescent="0.25">
      <c r="A13" s="27" t="str">
        <f>CONCATENATE($K$4,"02")</f>
        <v>202102</v>
      </c>
      <c r="B13" s="54"/>
      <c r="C13" s="54"/>
      <c r="D13" s="55">
        <f t="shared" si="0"/>
        <v>0</v>
      </c>
      <c r="E13" s="54"/>
      <c r="F13" s="188"/>
      <c r="G13" s="56">
        <f>B13+E13</f>
        <v>0</v>
      </c>
      <c r="H13" s="70"/>
      <c r="I13" s="228"/>
      <c r="J13" s="240"/>
    </row>
    <row r="14" spans="1:11" x14ac:dyDescent="0.25">
      <c r="A14" s="27" t="str">
        <f>CONCATENATE($K$4,"03")</f>
        <v>202103</v>
      </c>
      <c r="B14" s="54"/>
      <c r="C14" s="54"/>
      <c r="D14" s="55">
        <f t="shared" si="0"/>
        <v>0</v>
      </c>
      <c r="E14" s="54"/>
      <c r="F14" s="188"/>
      <c r="G14" s="56">
        <f t="shared" ref="G14:G22" si="1">B14+E14</f>
        <v>0</v>
      </c>
      <c r="H14" s="70"/>
      <c r="I14" s="228"/>
      <c r="J14" s="240"/>
      <c r="K14" s="273"/>
    </row>
    <row r="15" spans="1:11" x14ac:dyDescent="0.25">
      <c r="A15" s="27" t="str">
        <f>CONCATENATE($K$4,"04")</f>
        <v>202104</v>
      </c>
      <c r="B15" s="54"/>
      <c r="C15" s="54"/>
      <c r="D15" s="55">
        <f t="shared" si="0"/>
        <v>0</v>
      </c>
      <c r="E15" s="54"/>
      <c r="F15" s="188"/>
      <c r="G15" s="56">
        <f>B15+E15</f>
        <v>0</v>
      </c>
      <c r="H15" s="70"/>
      <c r="I15" s="228"/>
      <c r="J15" s="240"/>
    </row>
    <row r="16" spans="1:11" x14ac:dyDescent="0.25">
      <c r="A16" s="27" t="str">
        <f>CONCATENATE($K$4,"05")</f>
        <v>202105</v>
      </c>
      <c r="B16" s="54"/>
      <c r="C16" s="54"/>
      <c r="D16" s="55">
        <f t="shared" si="0"/>
        <v>0</v>
      </c>
      <c r="E16" s="54"/>
      <c r="F16" s="188"/>
      <c r="G16" s="56">
        <f t="shared" si="1"/>
        <v>0</v>
      </c>
      <c r="H16" s="70"/>
      <c r="I16" s="228"/>
      <c r="J16" s="240"/>
    </row>
    <row r="17" spans="1:11" x14ac:dyDescent="0.25">
      <c r="A17" s="27" t="str">
        <f>CONCATENATE($K$4,"06")</f>
        <v>202106</v>
      </c>
      <c r="B17" s="54"/>
      <c r="C17" s="54"/>
      <c r="D17" s="55">
        <f t="shared" si="0"/>
        <v>0</v>
      </c>
      <c r="E17" s="54"/>
      <c r="F17" s="188"/>
      <c r="G17" s="56">
        <f t="shared" si="1"/>
        <v>0</v>
      </c>
      <c r="H17" s="70"/>
      <c r="I17" s="228"/>
      <c r="J17" s="240"/>
    </row>
    <row r="18" spans="1:11" x14ac:dyDescent="0.25">
      <c r="A18" s="27" t="str">
        <f>CONCATENATE($K$4,"07")</f>
        <v>202107</v>
      </c>
      <c r="B18" s="54"/>
      <c r="C18" s="54"/>
      <c r="D18" s="55">
        <f t="shared" si="0"/>
        <v>0</v>
      </c>
      <c r="E18" s="54"/>
      <c r="F18" s="188"/>
      <c r="G18" s="56">
        <f t="shared" si="1"/>
        <v>0</v>
      </c>
      <c r="H18" s="70"/>
      <c r="I18" s="228"/>
      <c r="J18" s="240"/>
    </row>
    <row r="19" spans="1:11" x14ac:dyDescent="0.25">
      <c r="A19" s="27" t="str">
        <f>CONCATENATE($K$4,"08")</f>
        <v>202108</v>
      </c>
      <c r="B19" s="54"/>
      <c r="C19" s="54"/>
      <c r="D19" s="55">
        <f t="shared" si="0"/>
        <v>0</v>
      </c>
      <c r="E19" s="54"/>
      <c r="F19" s="188"/>
      <c r="G19" s="56">
        <f t="shared" si="1"/>
        <v>0</v>
      </c>
      <c r="H19" s="70"/>
      <c r="I19" s="228"/>
      <c r="J19" s="240"/>
    </row>
    <row r="20" spans="1:11" x14ac:dyDescent="0.25">
      <c r="A20" s="27" t="str">
        <f>CONCATENATE($K$4,"09")</f>
        <v>202109</v>
      </c>
      <c r="B20" s="54"/>
      <c r="C20" s="54"/>
      <c r="D20" s="55">
        <f t="shared" si="0"/>
        <v>0</v>
      </c>
      <c r="E20" s="54"/>
      <c r="F20" s="188"/>
      <c r="G20" s="56">
        <f t="shared" si="1"/>
        <v>0</v>
      </c>
      <c r="H20" s="70"/>
      <c r="I20" s="228"/>
      <c r="J20" s="240"/>
    </row>
    <row r="21" spans="1:11" x14ac:dyDescent="0.25">
      <c r="A21" s="27" t="str">
        <f>CONCATENATE($K$4,"10")</f>
        <v>202110</v>
      </c>
      <c r="B21" s="54"/>
      <c r="C21" s="54"/>
      <c r="D21" s="55">
        <f t="shared" si="0"/>
        <v>0</v>
      </c>
      <c r="E21" s="54"/>
      <c r="F21" s="188"/>
      <c r="G21" s="56">
        <f t="shared" si="1"/>
        <v>0</v>
      </c>
      <c r="H21" s="70"/>
      <c r="I21" s="228"/>
      <c r="J21" s="240"/>
    </row>
    <row r="22" spans="1:11" x14ac:dyDescent="0.25">
      <c r="A22" s="27" t="str">
        <f>CONCATENATE($K$4,"11")</f>
        <v>202111</v>
      </c>
      <c r="B22" s="54"/>
      <c r="C22" s="54"/>
      <c r="D22" s="55">
        <f t="shared" si="0"/>
        <v>0</v>
      </c>
      <c r="E22" s="54"/>
      <c r="F22" s="188"/>
      <c r="G22" s="56">
        <f t="shared" si="1"/>
        <v>0</v>
      </c>
      <c r="H22" s="70"/>
      <c r="I22" s="228"/>
      <c r="J22" s="240"/>
    </row>
    <row r="23" spans="1:11" x14ac:dyDescent="0.25">
      <c r="A23" s="27" t="str">
        <f>CONCATENATE($K$4,"12")</f>
        <v>202112</v>
      </c>
      <c r="B23" s="54"/>
      <c r="C23" s="54"/>
      <c r="D23" s="55">
        <f t="shared" si="0"/>
        <v>0</v>
      </c>
      <c r="E23" s="54"/>
      <c r="F23" s="54"/>
      <c r="G23" s="56">
        <f>B23+E23+F23</f>
        <v>0</v>
      </c>
      <c r="H23" s="70"/>
      <c r="I23" s="228"/>
      <c r="J23" s="240"/>
    </row>
    <row r="24" spans="1:11" ht="15.75" thickBot="1" x14ac:dyDescent="0.3">
      <c r="A24" s="18" t="s">
        <v>25</v>
      </c>
      <c r="B24" s="57">
        <f>SUM(B11:B23)</f>
        <v>0</v>
      </c>
      <c r="C24" s="57">
        <f t="shared" ref="C24" si="2">SUM(C12:C23)</f>
        <v>0</v>
      </c>
      <c r="D24" s="58">
        <f>SUM(D12:D23)</f>
        <v>0</v>
      </c>
      <c r="E24" s="57">
        <f>SUM(E11:E23)</f>
        <v>0</v>
      </c>
      <c r="F24" s="361"/>
      <c r="G24" s="71">
        <f>SUM(G11:G23)</f>
        <v>0</v>
      </c>
      <c r="H24" s="459"/>
      <c r="I24" s="459"/>
      <c r="J24" s="460"/>
    </row>
    <row r="25" spans="1:11" x14ac:dyDescent="0.25">
      <c r="A25" s="1"/>
      <c r="B25" s="1"/>
      <c r="C25" s="147"/>
      <c r="D25" s="1"/>
      <c r="E25" s="112"/>
      <c r="F25" s="112"/>
      <c r="I25" s="1"/>
      <c r="J25" s="1"/>
      <c r="K25" s="1"/>
    </row>
    <row r="26" spans="1:11" ht="15.75" thickBot="1" x14ac:dyDescent="0.3">
      <c r="A26" s="50" t="s">
        <v>26</v>
      </c>
      <c r="B26" s="1"/>
      <c r="C26" s="147"/>
      <c r="D26" s="1"/>
      <c r="E26" s="1"/>
      <c r="F26" s="1"/>
      <c r="G26" s="147"/>
      <c r="H26" s="1"/>
      <c r="I26" s="1"/>
      <c r="J26" s="1"/>
      <c r="K26" s="1"/>
    </row>
    <row r="27" spans="1:11" x14ac:dyDescent="0.25">
      <c r="A27" s="149" t="str">
        <f>CONCATENATE($K$4,"00")</f>
        <v>202100</v>
      </c>
      <c r="B27" s="567"/>
      <c r="C27" s="567"/>
      <c r="D27" s="449"/>
      <c r="E27" s="449"/>
      <c r="F27" s="449"/>
      <c r="G27" s="449"/>
      <c r="H27" s="449"/>
      <c r="I27" s="449"/>
      <c r="J27" s="449"/>
      <c r="K27" s="450"/>
    </row>
    <row r="28" spans="1:11" s="146" customFormat="1" x14ac:dyDescent="0.25">
      <c r="A28" s="166" t="str">
        <f>CONCATENATE($K$4,"01")</f>
        <v>202101</v>
      </c>
      <c r="B28" s="451"/>
      <c r="C28" s="451"/>
      <c r="D28" s="451"/>
      <c r="E28" s="451"/>
      <c r="F28" s="451"/>
      <c r="G28" s="451"/>
      <c r="H28" s="451"/>
      <c r="I28" s="451"/>
      <c r="J28" s="451"/>
      <c r="K28" s="452"/>
    </row>
    <row r="29" spans="1:11" x14ac:dyDescent="0.25">
      <c r="A29" s="27" t="str">
        <f>CONCATENATE($K$4,"02")</f>
        <v>202102</v>
      </c>
      <c r="B29" s="451"/>
      <c r="C29" s="451"/>
      <c r="D29" s="451"/>
      <c r="E29" s="451"/>
      <c r="F29" s="451"/>
      <c r="G29" s="451"/>
      <c r="H29" s="451"/>
      <c r="I29" s="451"/>
      <c r="J29" s="451"/>
      <c r="K29" s="452"/>
    </row>
    <row r="30" spans="1:11" x14ac:dyDescent="0.25">
      <c r="A30" s="27" t="str">
        <f>CONCATENATE($K$4,"03")</f>
        <v>202103</v>
      </c>
      <c r="B30" s="451"/>
      <c r="C30" s="451"/>
      <c r="D30" s="451"/>
      <c r="E30" s="451"/>
      <c r="F30" s="451"/>
      <c r="G30" s="451"/>
      <c r="H30" s="451"/>
      <c r="I30" s="451"/>
      <c r="J30" s="451"/>
      <c r="K30" s="452"/>
    </row>
    <row r="31" spans="1:11" x14ac:dyDescent="0.25">
      <c r="A31" s="27" t="str">
        <f>CONCATENATE($K$4,"04")</f>
        <v>202104</v>
      </c>
      <c r="B31" s="451"/>
      <c r="C31" s="451"/>
      <c r="D31" s="451"/>
      <c r="E31" s="451"/>
      <c r="F31" s="451"/>
      <c r="G31" s="451"/>
      <c r="H31" s="451"/>
      <c r="I31" s="451"/>
      <c r="J31" s="451"/>
      <c r="K31" s="452"/>
    </row>
    <row r="32" spans="1:11" x14ac:dyDescent="0.25">
      <c r="A32" s="27" t="str">
        <f>CONCATENATE($K$4,"05")</f>
        <v>202105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2"/>
    </row>
    <row r="33" spans="1:11" x14ac:dyDescent="0.25">
      <c r="A33" s="27" t="str">
        <f>CONCATENATE($K$4,"06")</f>
        <v>202106</v>
      </c>
      <c r="B33" s="451"/>
      <c r="C33" s="451"/>
      <c r="D33" s="451"/>
      <c r="E33" s="451"/>
      <c r="F33" s="451"/>
      <c r="G33" s="451"/>
      <c r="H33" s="451"/>
      <c r="I33" s="451"/>
      <c r="J33" s="451"/>
      <c r="K33" s="452"/>
    </row>
    <row r="34" spans="1:11" x14ac:dyDescent="0.25">
      <c r="A34" s="27" t="str">
        <f>CONCATENATE($K$4,"07")</f>
        <v>202107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2"/>
    </row>
    <row r="35" spans="1:11" x14ac:dyDescent="0.25">
      <c r="A35" s="27" t="str">
        <f>CONCATENATE($K$4,"08")</f>
        <v>202108</v>
      </c>
      <c r="B35" s="451"/>
      <c r="C35" s="451"/>
      <c r="D35" s="451"/>
      <c r="E35" s="451"/>
      <c r="F35" s="451"/>
      <c r="G35" s="451"/>
      <c r="H35" s="451"/>
      <c r="I35" s="451"/>
      <c r="J35" s="451"/>
      <c r="K35" s="452"/>
    </row>
    <row r="36" spans="1:11" x14ac:dyDescent="0.25">
      <c r="A36" s="27" t="str">
        <f>CONCATENATE($K$4,"09")</f>
        <v>202109</v>
      </c>
      <c r="B36" s="451"/>
      <c r="C36" s="451"/>
      <c r="D36" s="451"/>
      <c r="E36" s="451"/>
      <c r="F36" s="451"/>
      <c r="G36" s="451"/>
      <c r="H36" s="451"/>
      <c r="I36" s="451"/>
      <c r="J36" s="451"/>
      <c r="K36" s="452"/>
    </row>
    <row r="37" spans="1:11" x14ac:dyDescent="0.25">
      <c r="A37" s="27" t="str">
        <f>CONCATENATE($K$4,"10")</f>
        <v>202110</v>
      </c>
      <c r="B37" s="451"/>
      <c r="C37" s="451"/>
      <c r="D37" s="451"/>
      <c r="E37" s="451"/>
      <c r="F37" s="451"/>
      <c r="G37" s="451"/>
      <c r="H37" s="451"/>
      <c r="I37" s="451"/>
      <c r="J37" s="451"/>
      <c r="K37" s="452"/>
    </row>
    <row r="38" spans="1:11" x14ac:dyDescent="0.25">
      <c r="A38" s="27" t="str">
        <f>CONCATENATE($K$4,"11")</f>
        <v>202111</v>
      </c>
      <c r="B38" s="451"/>
      <c r="C38" s="451"/>
      <c r="D38" s="451"/>
      <c r="E38" s="451"/>
      <c r="F38" s="451"/>
      <c r="G38" s="451"/>
      <c r="H38" s="451"/>
      <c r="I38" s="451"/>
      <c r="J38" s="451"/>
      <c r="K38" s="452"/>
    </row>
    <row r="39" spans="1:11" ht="15.75" thickBot="1" x14ac:dyDescent="0.3">
      <c r="A39" s="150" t="str">
        <f>CONCATENATE($K$4,"12")</f>
        <v>202112</v>
      </c>
      <c r="B39" s="456"/>
      <c r="C39" s="456"/>
      <c r="D39" s="456"/>
      <c r="E39" s="456"/>
      <c r="F39" s="456"/>
      <c r="G39" s="456"/>
      <c r="H39" s="456"/>
      <c r="I39" s="456"/>
      <c r="J39" s="456"/>
      <c r="K39" s="457"/>
    </row>
    <row r="40" spans="1:11" x14ac:dyDescent="0.25">
      <c r="A40" s="112"/>
      <c r="B40" s="112"/>
      <c r="D40" s="112"/>
      <c r="E40" s="112"/>
      <c r="F40" s="112"/>
      <c r="I40" s="112"/>
      <c r="J40" s="112"/>
      <c r="K40" s="112"/>
    </row>
  </sheetData>
  <mergeCells count="24">
    <mergeCell ref="B37:K37"/>
    <mergeCell ref="B38:K38"/>
    <mergeCell ref="B39:K39"/>
    <mergeCell ref="B34:K34"/>
    <mergeCell ref="B27:K27"/>
    <mergeCell ref="B29:K29"/>
    <mergeCell ref="B30:K30"/>
    <mergeCell ref="B31:K31"/>
    <mergeCell ref="B32:K32"/>
    <mergeCell ref="B33:K33"/>
    <mergeCell ref="B35:K35"/>
    <mergeCell ref="B36:K36"/>
    <mergeCell ref="B28:K28"/>
    <mergeCell ref="A1:K1"/>
    <mergeCell ref="B3:K3"/>
    <mergeCell ref="B4:I4"/>
    <mergeCell ref="B5:K5"/>
    <mergeCell ref="H24:J24"/>
    <mergeCell ref="D9:D10"/>
    <mergeCell ref="H9:H11"/>
    <mergeCell ref="I9:I11"/>
    <mergeCell ref="J9:J11"/>
    <mergeCell ref="A9:A10"/>
    <mergeCell ref="G9:G10"/>
  </mergeCells>
  <conditionalFormatting sqref="J12:J23">
    <cfRule type="expression" dxfId="59" priority="1">
      <formula>J12="DFØ følger opp"</formula>
    </cfRule>
    <cfRule type="expression" dxfId="58" priority="2">
      <formula>J12="Alt OK"</formula>
    </cfRule>
    <cfRule type="expression" dxfId="57" priority="3">
      <formula>J12="Kunde følger opp"</formula>
    </cfRule>
  </conditionalFormatting>
  <hyperlinks>
    <hyperlink ref="A3" location="'Avstemmingsoversikt SRS'!A1" display="Til avst.oversikt" xr:uid="{00000000-0004-0000-1000-000000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vstemmingskoder" xr:uid="{96AD0DCD-5EEB-46BF-9BAD-AE4CF7CDEB38}">
          <x14:formula1>
            <xm:f>Grunnlagsdata!$A$3:$A$5</xm:f>
          </x14:formula1>
          <xm:sqref>J12:J23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10"/>
  <sheetViews>
    <sheetView zoomScaleNormal="100" workbookViewId="0">
      <selection sqref="A1:I1"/>
    </sheetView>
  </sheetViews>
  <sheetFormatPr baseColWidth="10" defaultRowHeight="15" outlineLevelRow="1" x14ac:dyDescent="0.25"/>
  <cols>
    <col min="1" max="1" width="13.28515625" style="112" customWidth="1"/>
    <col min="2" max="2" width="18.28515625" style="112" bestFit="1" customWidth="1"/>
    <col min="3" max="3" width="19.140625" style="112" bestFit="1" customWidth="1"/>
    <col min="4" max="4" width="16.42578125" style="112" customWidth="1"/>
    <col min="5" max="5" width="17.7109375" style="112" customWidth="1"/>
    <col min="6" max="6" width="20.7109375" style="112" customWidth="1"/>
    <col min="7" max="7" width="21.7109375" style="112" customWidth="1"/>
    <col min="8" max="9" width="20.7109375" style="112" customWidth="1"/>
    <col min="10" max="11" width="13.28515625" style="112" customWidth="1"/>
    <col min="12" max="12" width="16.42578125" style="112" bestFit="1" customWidth="1"/>
    <col min="13" max="15" width="17" style="112" customWidth="1"/>
    <col min="16" max="16384" width="11.42578125" style="112"/>
  </cols>
  <sheetData>
    <row r="1" spans="1:12" ht="18.75" x14ac:dyDescent="0.3">
      <c r="A1" s="434" t="s">
        <v>13</v>
      </c>
      <c r="B1" s="434"/>
      <c r="C1" s="434"/>
      <c r="D1" s="434"/>
      <c r="E1" s="434"/>
      <c r="F1" s="434"/>
      <c r="G1" s="434"/>
      <c r="H1" s="434"/>
      <c r="I1" s="434"/>
      <c r="J1" s="16"/>
      <c r="K1" s="16"/>
      <c r="L1" s="16"/>
    </row>
    <row r="2" spans="1:12" ht="19.5" thickBot="1" x14ac:dyDescent="0.35">
      <c r="A2" s="10" t="s">
        <v>77</v>
      </c>
      <c r="B2" s="5"/>
      <c r="C2" s="11"/>
      <c r="D2" s="11"/>
      <c r="E2" s="11"/>
      <c r="F2" s="11"/>
      <c r="G2" s="11"/>
      <c r="H2" s="11"/>
      <c r="I2" s="11"/>
      <c r="J2" s="11"/>
      <c r="K2" s="5"/>
      <c r="L2" s="5"/>
    </row>
    <row r="3" spans="1:12" ht="19.5" thickBot="1" x14ac:dyDescent="0.35">
      <c r="A3" s="13" t="s">
        <v>14</v>
      </c>
      <c r="B3" s="435" t="s">
        <v>152</v>
      </c>
      <c r="C3" s="436"/>
      <c r="D3" s="436"/>
      <c r="E3" s="436"/>
      <c r="F3" s="436"/>
      <c r="G3" s="436"/>
      <c r="H3" s="436"/>
      <c r="I3" s="436"/>
      <c r="J3" s="436"/>
      <c r="K3" s="436"/>
      <c r="L3" s="437"/>
    </row>
    <row r="4" spans="1:12" ht="15.75" thickBot="1" x14ac:dyDescent="0.3">
      <c r="A4" s="14" t="s">
        <v>2</v>
      </c>
      <c r="B4" s="438">
        <f>+'Avstemmingsoversikt SRS'!B4</f>
        <v>0</v>
      </c>
      <c r="C4" s="439"/>
      <c r="D4" s="439"/>
      <c r="E4" s="439"/>
      <c r="F4" s="439"/>
      <c r="G4" s="439"/>
      <c r="H4" s="439"/>
      <c r="I4" s="439"/>
      <c r="J4" s="440"/>
      <c r="K4" s="14" t="s">
        <v>3</v>
      </c>
      <c r="L4" s="15">
        <f>+'Avstemmingsoversikt SRS'!P4</f>
        <v>2021</v>
      </c>
    </row>
    <row r="5" spans="1:12" ht="15.75" thickBot="1" x14ac:dyDescent="0.3">
      <c r="A5" s="44" t="s">
        <v>19</v>
      </c>
      <c r="B5" s="448" t="s">
        <v>54</v>
      </c>
      <c r="C5" s="441"/>
      <c r="D5" s="441"/>
      <c r="E5" s="441"/>
      <c r="F5" s="441"/>
      <c r="G5" s="441"/>
      <c r="H5" s="441"/>
      <c r="I5" s="441"/>
      <c r="J5" s="441"/>
      <c r="K5" s="441"/>
      <c r="L5" s="442"/>
    </row>
    <row r="7" spans="1:12" s="146" customFormat="1" x14ac:dyDescent="0.25">
      <c r="A7" s="146" t="s">
        <v>240</v>
      </c>
      <c r="B7" s="146" t="s">
        <v>221</v>
      </c>
    </row>
    <row r="9" spans="1:12" ht="32.25" customHeight="1" thickBot="1" x14ac:dyDescent="0.3">
      <c r="A9" s="144"/>
      <c r="B9" s="576" t="s">
        <v>151</v>
      </c>
      <c r="C9" s="577"/>
      <c r="D9" s="577"/>
      <c r="E9" s="578" t="s">
        <v>138</v>
      </c>
      <c r="F9" s="579"/>
      <c r="G9" s="579"/>
      <c r="H9" s="579"/>
      <c r="I9" s="580"/>
    </row>
    <row r="10" spans="1:12" s="1" customFormat="1" ht="76.5" customHeight="1" x14ac:dyDescent="0.25">
      <c r="A10" s="199" t="s">
        <v>6</v>
      </c>
      <c r="B10" s="289" t="s">
        <v>113</v>
      </c>
      <c r="C10" s="289" t="s">
        <v>115</v>
      </c>
      <c r="D10" s="289" t="s">
        <v>139</v>
      </c>
      <c r="E10" s="289" t="s">
        <v>112</v>
      </c>
      <c r="F10" s="289" t="s">
        <v>116</v>
      </c>
      <c r="G10" s="289" t="s">
        <v>118</v>
      </c>
      <c r="H10" s="289" t="s">
        <v>119</v>
      </c>
      <c r="I10" s="293" t="s">
        <v>140</v>
      </c>
      <c r="J10" s="463" t="s">
        <v>7</v>
      </c>
      <c r="K10" s="461" t="s">
        <v>11</v>
      </c>
      <c r="L10" s="465" t="s">
        <v>16</v>
      </c>
    </row>
    <row r="11" spans="1:12" s="1" customFormat="1" x14ac:dyDescent="0.25">
      <c r="A11" s="128"/>
      <c r="B11" s="290" t="s">
        <v>107</v>
      </c>
      <c r="C11" s="290" t="s">
        <v>114</v>
      </c>
      <c r="D11" s="290"/>
      <c r="E11" s="290" t="s">
        <v>73</v>
      </c>
      <c r="F11" s="290" t="s">
        <v>74</v>
      </c>
      <c r="G11" s="290" t="s">
        <v>117</v>
      </c>
      <c r="H11" s="290" t="s">
        <v>75</v>
      </c>
      <c r="I11" s="294"/>
      <c r="J11" s="588"/>
      <c r="K11" s="587" t="s">
        <v>11</v>
      </c>
      <c r="L11" s="570" t="s">
        <v>16</v>
      </c>
    </row>
    <row r="12" spans="1:12" s="1" customFormat="1" x14ac:dyDescent="0.25">
      <c r="A12" s="274" t="str">
        <f>CONCATENATE($L$4,"00")</f>
        <v>202100</v>
      </c>
      <c r="B12" s="275"/>
      <c r="C12" s="290"/>
      <c r="D12" s="290"/>
      <c r="E12" s="275"/>
      <c r="F12" s="275"/>
      <c r="G12" s="290"/>
      <c r="H12" s="290"/>
      <c r="I12" s="294"/>
      <c r="J12" s="464"/>
      <c r="K12" s="462"/>
      <c r="L12" s="466"/>
    </row>
    <row r="13" spans="1:12" s="1" customFormat="1" x14ac:dyDescent="0.25">
      <c r="A13" s="274" t="str">
        <f>CONCATENATE($L$4,"01")</f>
        <v>202101</v>
      </c>
      <c r="B13" s="275"/>
      <c r="C13" s="275"/>
      <c r="D13" s="55">
        <f t="shared" ref="D13:D24" si="0">B13+C13</f>
        <v>0</v>
      </c>
      <c r="E13" s="275"/>
      <c r="F13" s="275"/>
      <c r="G13" s="275"/>
      <c r="H13" s="275"/>
      <c r="I13" s="56">
        <f>E13+F13+G13+H13</f>
        <v>0</v>
      </c>
      <c r="J13" s="70"/>
      <c r="K13" s="141"/>
      <c r="L13" s="240"/>
    </row>
    <row r="14" spans="1:12" s="1" customFormat="1" x14ac:dyDescent="0.25">
      <c r="A14" s="274" t="str">
        <f>CONCATENATE($L$4,"02")</f>
        <v>202102</v>
      </c>
      <c r="B14" s="275"/>
      <c r="C14" s="275"/>
      <c r="D14" s="55">
        <f t="shared" si="0"/>
        <v>0</v>
      </c>
      <c r="E14" s="275"/>
      <c r="F14" s="275"/>
      <c r="G14" s="275"/>
      <c r="H14" s="275"/>
      <c r="I14" s="56">
        <f t="shared" ref="I14:I24" si="1">E14+F14+G14+H14</f>
        <v>0</v>
      </c>
      <c r="J14" s="70"/>
      <c r="K14" s="141"/>
      <c r="L14" s="240"/>
    </row>
    <row r="15" spans="1:12" s="1" customFormat="1" x14ac:dyDescent="0.25">
      <c r="A15" s="274" t="str">
        <f>CONCATENATE($L$4,"03")</f>
        <v>202103</v>
      </c>
      <c r="B15" s="275"/>
      <c r="C15" s="275"/>
      <c r="D15" s="55">
        <f t="shared" si="0"/>
        <v>0</v>
      </c>
      <c r="E15" s="275"/>
      <c r="F15" s="275"/>
      <c r="G15" s="275"/>
      <c r="H15" s="275"/>
      <c r="I15" s="56">
        <f t="shared" si="1"/>
        <v>0</v>
      </c>
      <c r="J15" s="70"/>
      <c r="K15" s="141"/>
      <c r="L15" s="240"/>
    </row>
    <row r="16" spans="1:12" s="1" customFormat="1" x14ac:dyDescent="0.25">
      <c r="A16" s="274" t="str">
        <f>CONCATENATE($L$4,"04")</f>
        <v>202104</v>
      </c>
      <c r="B16" s="275"/>
      <c r="C16" s="275"/>
      <c r="D16" s="55">
        <f t="shared" si="0"/>
        <v>0</v>
      </c>
      <c r="E16" s="275"/>
      <c r="F16" s="275"/>
      <c r="G16" s="275"/>
      <c r="H16" s="275"/>
      <c r="I16" s="56">
        <f t="shared" si="1"/>
        <v>0</v>
      </c>
      <c r="J16" s="70"/>
      <c r="K16" s="141"/>
      <c r="L16" s="240"/>
    </row>
    <row r="17" spans="1:12" s="1" customFormat="1" x14ac:dyDescent="0.25">
      <c r="A17" s="274" t="str">
        <f>CONCATENATE($L$4,"05")</f>
        <v>202105</v>
      </c>
      <c r="B17" s="275"/>
      <c r="C17" s="275"/>
      <c r="D17" s="55">
        <f t="shared" si="0"/>
        <v>0</v>
      </c>
      <c r="E17" s="275"/>
      <c r="F17" s="275"/>
      <c r="G17" s="275"/>
      <c r="H17" s="275"/>
      <c r="I17" s="56">
        <f t="shared" si="1"/>
        <v>0</v>
      </c>
      <c r="J17" s="70"/>
      <c r="K17" s="141"/>
      <c r="L17" s="240"/>
    </row>
    <row r="18" spans="1:12" s="1" customFormat="1" x14ac:dyDescent="0.25">
      <c r="A18" s="274" t="str">
        <f>CONCATENATE($L$4,"06")</f>
        <v>202106</v>
      </c>
      <c r="B18" s="275"/>
      <c r="C18" s="275"/>
      <c r="D18" s="55">
        <f t="shared" si="0"/>
        <v>0</v>
      </c>
      <c r="E18" s="275"/>
      <c r="F18" s="275"/>
      <c r="G18" s="275"/>
      <c r="H18" s="275"/>
      <c r="I18" s="56">
        <f t="shared" si="1"/>
        <v>0</v>
      </c>
      <c r="J18" s="70"/>
      <c r="K18" s="141"/>
      <c r="L18" s="240"/>
    </row>
    <row r="19" spans="1:12" s="1" customFormat="1" x14ac:dyDescent="0.25">
      <c r="A19" s="274" t="str">
        <f>CONCATENATE($L$4,"07")</f>
        <v>202107</v>
      </c>
      <c r="B19" s="275"/>
      <c r="C19" s="275"/>
      <c r="D19" s="55">
        <f t="shared" si="0"/>
        <v>0</v>
      </c>
      <c r="E19" s="275"/>
      <c r="F19" s="275"/>
      <c r="G19" s="275"/>
      <c r="H19" s="275"/>
      <c r="I19" s="56">
        <f t="shared" si="1"/>
        <v>0</v>
      </c>
      <c r="J19" s="70"/>
      <c r="K19" s="141"/>
      <c r="L19" s="240"/>
    </row>
    <row r="20" spans="1:12" s="1" customFormat="1" x14ac:dyDescent="0.25">
      <c r="A20" s="274" t="str">
        <f>CONCATENATE($L$4,"08")</f>
        <v>202108</v>
      </c>
      <c r="B20" s="275"/>
      <c r="C20" s="275"/>
      <c r="D20" s="55">
        <f t="shared" si="0"/>
        <v>0</v>
      </c>
      <c r="E20" s="275"/>
      <c r="F20" s="275"/>
      <c r="G20" s="275"/>
      <c r="H20" s="275"/>
      <c r="I20" s="56">
        <f t="shared" si="1"/>
        <v>0</v>
      </c>
      <c r="J20" s="70"/>
      <c r="K20" s="141"/>
      <c r="L20" s="240"/>
    </row>
    <row r="21" spans="1:12" s="1" customFormat="1" x14ac:dyDescent="0.25">
      <c r="A21" s="274" t="str">
        <f>CONCATENATE($L$4,"09")</f>
        <v>202109</v>
      </c>
      <c r="B21" s="275"/>
      <c r="C21" s="275"/>
      <c r="D21" s="55">
        <f t="shared" si="0"/>
        <v>0</v>
      </c>
      <c r="E21" s="275"/>
      <c r="F21" s="275"/>
      <c r="G21" s="275"/>
      <c r="H21" s="275"/>
      <c r="I21" s="56">
        <f t="shared" si="1"/>
        <v>0</v>
      </c>
      <c r="J21" s="70"/>
      <c r="K21" s="141"/>
      <c r="L21" s="240"/>
    </row>
    <row r="22" spans="1:12" s="1" customFormat="1" x14ac:dyDescent="0.25">
      <c r="A22" s="274" t="str">
        <f>CONCATENATE($L$4,"10")</f>
        <v>202110</v>
      </c>
      <c r="B22" s="275"/>
      <c r="C22" s="275"/>
      <c r="D22" s="55">
        <f t="shared" si="0"/>
        <v>0</v>
      </c>
      <c r="E22" s="275"/>
      <c r="F22" s="275"/>
      <c r="G22" s="275"/>
      <c r="H22" s="275"/>
      <c r="I22" s="56">
        <f t="shared" si="1"/>
        <v>0</v>
      </c>
      <c r="J22" s="70"/>
      <c r="K22" s="141"/>
      <c r="L22" s="240"/>
    </row>
    <row r="23" spans="1:12" s="1" customFormat="1" x14ac:dyDescent="0.25">
      <c r="A23" s="274" t="str">
        <f>CONCATENATE($L$4,"11")</f>
        <v>202111</v>
      </c>
      <c r="B23" s="275"/>
      <c r="C23" s="275"/>
      <c r="D23" s="55">
        <f t="shared" si="0"/>
        <v>0</v>
      </c>
      <c r="E23" s="275"/>
      <c r="F23" s="275"/>
      <c r="G23" s="275"/>
      <c r="H23" s="275"/>
      <c r="I23" s="56">
        <f t="shared" si="1"/>
        <v>0</v>
      </c>
      <c r="J23" s="70"/>
      <c r="K23" s="141"/>
      <c r="L23" s="240"/>
    </row>
    <row r="24" spans="1:12" s="1" customFormat="1" x14ac:dyDescent="0.25">
      <c r="A24" s="274" t="str">
        <f>CONCATENATE($L$4,"12")</f>
        <v>202112</v>
      </c>
      <c r="B24" s="275"/>
      <c r="C24" s="275"/>
      <c r="D24" s="55">
        <f t="shared" si="0"/>
        <v>0</v>
      </c>
      <c r="E24" s="275"/>
      <c r="F24" s="275"/>
      <c r="G24" s="275"/>
      <c r="H24" s="275"/>
      <c r="I24" s="56">
        <f t="shared" si="1"/>
        <v>0</v>
      </c>
      <c r="J24" s="70"/>
      <c r="K24" s="141"/>
      <c r="L24" s="240"/>
    </row>
    <row r="25" spans="1:12" s="1" customFormat="1" ht="15.75" thickBot="1" x14ac:dyDescent="0.3">
      <c r="A25" s="18" t="s">
        <v>25</v>
      </c>
      <c r="B25" s="57">
        <f>SUM(B12:B24)</f>
        <v>0</v>
      </c>
      <c r="C25" s="57">
        <f t="shared" ref="C25" si="2">SUM(C13:C24)</f>
        <v>0</v>
      </c>
      <c r="D25" s="58">
        <f>SUM(D13:D24)</f>
        <v>0</v>
      </c>
      <c r="E25" s="57">
        <f>SUM(E12:E24)</f>
        <v>0</v>
      </c>
      <c r="F25" s="57">
        <f>SUM(F12:F24)</f>
        <v>0</v>
      </c>
      <c r="G25" s="57">
        <f>SUM(G13:G24)</f>
        <v>0</v>
      </c>
      <c r="H25" s="57">
        <f>SUM(H13:H24)</f>
        <v>0</v>
      </c>
      <c r="I25" s="165">
        <f>SUM(I13:I24)</f>
        <v>0</v>
      </c>
      <c r="J25" s="459"/>
      <c r="K25" s="459"/>
      <c r="L25" s="460"/>
    </row>
    <row r="26" spans="1:12" s="1" customFormat="1" ht="15.75" thickBot="1" x14ac:dyDescent="0.3"/>
    <row r="27" spans="1:12" s="316" customFormat="1" ht="120" hidden="1" outlineLevel="1" x14ac:dyDescent="0.25">
      <c r="A27" s="199" t="s">
        <v>6</v>
      </c>
      <c r="B27" s="370" t="s">
        <v>256</v>
      </c>
      <c r="C27" s="370" t="s">
        <v>121</v>
      </c>
      <c r="D27" s="370" t="s">
        <v>122</v>
      </c>
      <c r="E27" s="370" t="s">
        <v>254</v>
      </c>
      <c r="F27" s="370" t="s">
        <v>246</v>
      </c>
      <c r="G27" s="370" t="s">
        <v>247</v>
      </c>
      <c r="H27" s="370" t="s">
        <v>250</v>
      </c>
      <c r="I27" s="370" t="s">
        <v>251</v>
      </c>
      <c r="J27" s="372" t="s">
        <v>255</v>
      </c>
    </row>
    <row r="28" spans="1:12" s="316" customFormat="1" hidden="1" outlineLevel="1" x14ac:dyDescent="0.25">
      <c r="A28" s="128"/>
      <c r="B28" s="371" t="s">
        <v>107</v>
      </c>
      <c r="C28" s="371" t="s">
        <v>148</v>
      </c>
      <c r="D28" s="371" t="s">
        <v>148</v>
      </c>
      <c r="E28" s="371" t="s">
        <v>248</v>
      </c>
      <c r="F28" s="371"/>
      <c r="G28" s="371"/>
      <c r="H28" s="371" t="s">
        <v>107</v>
      </c>
      <c r="I28" s="371" t="s">
        <v>148</v>
      </c>
      <c r="J28" s="373"/>
    </row>
    <row r="29" spans="1:12" s="316" customFormat="1" hidden="1" outlineLevel="1" x14ac:dyDescent="0.25">
      <c r="A29" s="274" t="str">
        <f>L4-1&amp;"12"</f>
        <v>202012</v>
      </c>
      <c r="B29" s="275"/>
      <c r="C29" s="275"/>
      <c r="D29" s="275"/>
      <c r="E29" s="275"/>
      <c r="F29" s="376">
        <f t="shared" ref="F29:F39" si="3">D29-E30</f>
        <v>0</v>
      </c>
      <c r="G29" s="376">
        <f t="shared" ref="G29:G41" si="4">C29+B29+D29-E29</f>
        <v>0</v>
      </c>
      <c r="H29" s="379">
        <f>B12</f>
        <v>0</v>
      </c>
      <c r="I29" s="379">
        <f t="shared" ref="I29:I38" si="5">$C$29+D29</f>
        <v>0</v>
      </c>
      <c r="J29" s="377">
        <f>H29+I29</f>
        <v>0</v>
      </c>
    </row>
    <row r="30" spans="1:12" s="316" customFormat="1" hidden="1" outlineLevel="1" x14ac:dyDescent="0.25">
      <c r="A30" s="274" t="str">
        <f>CONCATENATE($L$4,"01")</f>
        <v>202101</v>
      </c>
      <c r="B30" s="275"/>
      <c r="C30" s="375"/>
      <c r="D30" s="275"/>
      <c r="E30" s="275"/>
      <c r="F30" s="376">
        <f t="shared" si="3"/>
        <v>0</v>
      </c>
      <c r="G30" s="376">
        <f t="shared" si="4"/>
        <v>0</v>
      </c>
      <c r="H30" s="379">
        <f t="shared" ref="H30:H41" si="6">H29+B13</f>
        <v>0</v>
      </c>
      <c r="I30" s="379">
        <f t="shared" si="5"/>
        <v>0</v>
      </c>
      <c r="J30" s="377">
        <f>H30+I30</f>
        <v>0</v>
      </c>
    </row>
    <row r="31" spans="1:12" s="316" customFormat="1" hidden="1" outlineLevel="1" x14ac:dyDescent="0.25">
      <c r="A31" s="274" t="str">
        <f>CONCATENATE($L$4,"02")</f>
        <v>202102</v>
      </c>
      <c r="B31" s="275"/>
      <c r="C31" s="375"/>
      <c r="D31" s="275"/>
      <c r="E31" s="275"/>
      <c r="F31" s="376">
        <f t="shared" si="3"/>
        <v>0</v>
      </c>
      <c r="G31" s="376">
        <f t="shared" si="4"/>
        <v>0</v>
      </c>
      <c r="H31" s="379">
        <f t="shared" si="6"/>
        <v>0</v>
      </c>
      <c r="I31" s="379">
        <f t="shared" si="5"/>
        <v>0</v>
      </c>
      <c r="J31" s="377">
        <f t="shared" ref="J31:J40" si="7">H31+I31</f>
        <v>0</v>
      </c>
    </row>
    <row r="32" spans="1:12" s="316" customFormat="1" hidden="1" outlineLevel="1" x14ac:dyDescent="0.25">
      <c r="A32" s="274" t="str">
        <f>CONCATENATE($L$4,"03")</f>
        <v>202103</v>
      </c>
      <c r="B32" s="275"/>
      <c r="C32" s="375"/>
      <c r="D32" s="275"/>
      <c r="E32" s="275"/>
      <c r="F32" s="376">
        <f t="shared" si="3"/>
        <v>0</v>
      </c>
      <c r="G32" s="376">
        <f t="shared" si="4"/>
        <v>0</v>
      </c>
      <c r="H32" s="379">
        <f t="shared" si="6"/>
        <v>0</v>
      </c>
      <c r="I32" s="379">
        <f t="shared" si="5"/>
        <v>0</v>
      </c>
      <c r="J32" s="377">
        <f t="shared" si="7"/>
        <v>0</v>
      </c>
    </row>
    <row r="33" spans="1:10" s="316" customFormat="1" hidden="1" outlineLevel="1" x14ac:dyDescent="0.25">
      <c r="A33" s="274" t="str">
        <f>CONCATENATE($L$4,"04")</f>
        <v>202104</v>
      </c>
      <c r="B33" s="275"/>
      <c r="C33" s="375"/>
      <c r="D33" s="275"/>
      <c r="E33" s="275"/>
      <c r="F33" s="376">
        <f t="shared" si="3"/>
        <v>0</v>
      </c>
      <c r="G33" s="376">
        <f t="shared" si="4"/>
        <v>0</v>
      </c>
      <c r="H33" s="379">
        <f t="shared" si="6"/>
        <v>0</v>
      </c>
      <c r="I33" s="379">
        <f t="shared" si="5"/>
        <v>0</v>
      </c>
      <c r="J33" s="377">
        <f t="shared" si="7"/>
        <v>0</v>
      </c>
    </row>
    <row r="34" spans="1:10" s="316" customFormat="1" hidden="1" outlineLevel="1" x14ac:dyDescent="0.25">
      <c r="A34" s="274" t="str">
        <f>CONCATENATE($L$4,"05")</f>
        <v>202105</v>
      </c>
      <c r="B34" s="275"/>
      <c r="C34" s="375"/>
      <c r="D34" s="275"/>
      <c r="E34" s="275"/>
      <c r="F34" s="376">
        <f t="shared" si="3"/>
        <v>0</v>
      </c>
      <c r="G34" s="376">
        <f t="shared" si="4"/>
        <v>0</v>
      </c>
      <c r="H34" s="379">
        <f t="shared" si="6"/>
        <v>0</v>
      </c>
      <c r="I34" s="379">
        <f t="shared" si="5"/>
        <v>0</v>
      </c>
      <c r="J34" s="377">
        <f t="shared" si="7"/>
        <v>0</v>
      </c>
    </row>
    <row r="35" spans="1:10" s="316" customFormat="1" hidden="1" outlineLevel="1" x14ac:dyDescent="0.25">
      <c r="A35" s="274" t="str">
        <f>CONCATENATE($L$4,"06")</f>
        <v>202106</v>
      </c>
      <c r="B35" s="275"/>
      <c r="C35" s="375"/>
      <c r="D35" s="275"/>
      <c r="E35" s="275"/>
      <c r="F35" s="376">
        <f t="shared" si="3"/>
        <v>0</v>
      </c>
      <c r="G35" s="376">
        <f t="shared" si="4"/>
        <v>0</v>
      </c>
      <c r="H35" s="379">
        <f t="shared" si="6"/>
        <v>0</v>
      </c>
      <c r="I35" s="379">
        <f t="shared" si="5"/>
        <v>0</v>
      </c>
      <c r="J35" s="377">
        <f t="shared" si="7"/>
        <v>0</v>
      </c>
    </row>
    <row r="36" spans="1:10" s="316" customFormat="1" hidden="1" outlineLevel="1" x14ac:dyDescent="0.25">
      <c r="A36" s="274" t="str">
        <f>CONCATENATE($L$4,"07")</f>
        <v>202107</v>
      </c>
      <c r="B36" s="275"/>
      <c r="C36" s="375"/>
      <c r="D36" s="275"/>
      <c r="E36" s="275"/>
      <c r="F36" s="376">
        <f t="shared" si="3"/>
        <v>0</v>
      </c>
      <c r="G36" s="376">
        <f t="shared" si="4"/>
        <v>0</v>
      </c>
      <c r="H36" s="379">
        <f t="shared" si="6"/>
        <v>0</v>
      </c>
      <c r="I36" s="379">
        <f t="shared" si="5"/>
        <v>0</v>
      </c>
      <c r="J36" s="377">
        <f t="shared" si="7"/>
        <v>0</v>
      </c>
    </row>
    <row r="37" spans="1:10" s="316" customFormat="1" hidden="1" outlineLevel="1" x14ac:dyDescent="0.25">
      <c r="A37" s="274" t="str">
        <f>CONCATENATE($L$4,"08")</f>
        <v>202108</v>
      </c>
      <c r="B37" s="275"/>
      <c r="C37" s="375"/>
      <c r="D37" s="275"/>
      <c r="E37" s="275"/>
      <c r="F37" s="376">
        <f t="shared" si="3"/>
        <v>0</v>
      </c>
      <c r="G37" s="376">
        <f t="shared" si="4"/>
        <v>0</v>
      </c>
      <c r="H37" s="379">
        <f t="shared" si="6"/>
        <v>0</v>
      </c>
      <c r="I37" s="379">
        <f t="shared" si="5"/>
        <v>0</v>
      </c>
      <c r="J37" s="377">
        <f t="shared" si="7"/>
        <v>0</v>
      </c>
    </row>
    <row r="38" spans="1:10" s="316" customFormat="1" hidden="1" outlineLevel="1" x14ac:dyDescent="0.25">
      <c r="A38" s="274" t="str">
        <f>CONCATENATE($L$4,"09")</f>
        <v>202109</v>
      </c>
      <c r="B38" s="275"/>
      <c r="C38" s="375"/>
      <c r="D38" s="275"/>
      <c r="E38" s="275"/>
      <c r="F38" s="376">
        <f t="shared" si="3"/>
        <v>0</v>
      </c>
      <c r="G38" s="376">
        <f t="shared" si="4"/>
        <v>0</v>
      </c>
      <c r="H38" s="379">
        <f t="shared" si="6"/>
        <v>0</v>
      </c>
      <c r="I38" s="379">
        <f t="shared" si="5"/>
        <v>0</v>
      </c>
      <c r="J38" s="377">
        <f t="shared" si="7"/>
        <v>0</v>
      </c>
    </row>
    <row r="39" spans="1:10" s="316" customFormat="1" hidden="1" outlineLevel="1" x14ac:dyDescent="0.25">
      <c r="A39" s="274" t="str">
        <f>CONCATENATE($L$4,"10")</f>
        <v>202110</v>
      </c>
      <c r="B39" s="275"/>
      <c r="C39" s="375"/>
      <c r="D39" s="275"/>
      <c r="E39" s="275"/>
      <c r="F39" s="376">
        <f t="shared" si="3"/>
        <v>0</v>
      </c>
      <c r="G39" s="376">
        <f t="shared" si="4"/>
        <v>0</v>
      </c>
      <c r="H39" s="379">
        <f t="shared" si="6"/>
        <v>0</v>
      </c>
      <c r="I39" s="379">
        <f t="shared" ref="I39:I40" si="8">$C$29+D39</f>
        <v>0</v>
      </c>
      <c r="J39" s="377">
        <f t="shared" si="7"/>
        <v>0</v>
      </c>
    </row>
    <row r="40" spans="1:10" s="316" customFormat="1" hidden="1" outlineLevel="1" x14ac:dyDescent="0.25">
      <c r="A40" s="274" t="str">
        <f>CONCATENATE($L$4,"11")</f>
        <v>202111</v>
      </c>
      <c r="B40" s="275"/>
      <c r="C40" s="375"/>
      <c r="D40" s="275"/>
      <c r="E40" s="275"/>
      <c r="F40" s="376">
        <f>C29+D40-E41</f>
        <v>0</v>
      </c>
      <c r="G40" s="376">
        <f t="shared" si="4"/>
        <v>0</v>
      </c>
      <c r="H40" s="379">
        <f t="shared" si="6"/>
        <v>0</v>
      </c>
      <c r="I40" s="379">
        <f t="shared" si="8"/>
        <v>0</v>
      </c>
      <c r="J40" s="377">
        <f t="shared" si="7"/>
        <v>0</v>
      </c>
    </row>
    <row r="41" spans="1:10" s="316" customFormat="1" hidden="1" outlineLevel="1" x14ac:dyDescent="0.25">
      <c r="A41" s="274" t="str">
        <f>CONCATENATE($L$4,"12")</f>
        <v>202112</v>
      </c>
      <c r="B41" s="275"/>
      <c r="C41" s="275"/>
      <c r="D41" s="275"/>
      <c r="E41" s="275"/>
      <c r="F41" s="374"/>
      <c r="G41" s="376">
        <f t="shared" si="4"/>
        <v>0</v>
      </c>
      <c r="H41" s="379">
        <f t="shared" si="6"/>
        <v>0</v>
      </c>
      <c r="I41" s="379">
        <f>C41+D41</f>
        <v>0</v>
      </c>
      <c r="J41" s="377">
        <f>H41+I41</f>
        <v>0</v>
      </c>
    </row>
    <row r="42" spans="1:10" s="316" customFormat="1" ht="15.75" hidden="1" outlineLevel="1" thickBot="1" x14ac:dyDescent="0.3">
      <c r="A42" s="18" t="s">
        <v>25</v>
      </c>
      <c r="B42" s="378"/>
      <c r="C42" s="378"/>
      <c r="D42" s="378"/>
      <c r="E42" s="378"/>
      <c r="F42" s="378"/>
      <c r="G42" s="378"/>
      <c r="H42" s="384"/>
      <c r="I42" s="384"/>
      <c r="J42" s="385"/>
    </row>
    <row r="43" spans="1:10" s="316" customFormat="1" ht="15.75" hidden="1" outlineLevel="1" thickBot="1" x14ac:dyDescent="0.3"/>
    <row r="44" spans="1:10" s="316" customFormat="1" ht="120" hidden="1" outlineLevel="1" x14ac:dyDescent="0.25">
      <c r="A44" s="199" t="s">
        <v>6</v>
      </c>
      <c r="B44" s="370" t="s">
        <v>252</v>
      </c>
      <c r="C44" s="370" t="s">
        <v>123</v>
      </c>
      <c r="D44" s="370" t="s">
        <v>233</v>
      </c>
      <c r="E44" s="370" t="s">
        <v>234</v>
      </c>
      <c r="F44" s="370" t="s">
        <v>178</v>
      </c>
      <c r="G44" s="370" t="s">
        <v>235</v>
      </c>
      <c r="H44" s="370" t="s">
        <v>250</v>
      </c>
      <c r="I44" s="370" t="s">
        <v>253</v>
      </c>
      <c r="J44" s="372" t="s">
        <v>255</v>
      </c>
    </row>
    <row r="45" spans="1:10" s="316" customFormat="1" hidden="1" outlineLevel="1" x14ac:dyDescent="0.25">
      <c r="A45" s="128"/>
      <c r="B45" s="371" t="s">
        <v>273</v>
      </c>
      <c r="C45" s="371" t="s">
        <v>148</v>
      </c>
      <c r="D45" s="371" t="s">
        <v>273</v>
      </c>
      <c r="E45" s="371" t="s">
        <v>273</v>
      </c>
      <c r="F45" s="371"/>
      <c r="G45" s="371"/>
      <c r="H45" s="371" t="s">
        <v>73</v>
      </c>
      <c r="I45" s="371" t="s">
        <v>148</v>
      </c>
      <c r="J45" s="373"/>
    </row>
    <row r="46" spans="1:10" s="316" customFormat="1" hidden="1" outlineLevel="1" x14ac:dyDescent="0.25">
      <c r="A46" s="274" t="str">
        <f>L4-1&amp;"12"</f>
        <v>202012</v>
      </c>
      <c r="B46" s="275"/>
      <c r="C46" s="275"/>
      <c r="D46" s="275"/>
      <c r="E46" s="275"/>
      <c r="F46" s="55">
        <f>C46-D47-E48</f>
        <v>0</v>
      </c>
      <c r="G46" s="55">
        <f>B46+C46-D46-E46</f>
        <v>0</v>
      </c>
      <c r="H46" s="379">
        <f>E12</f>
        <v>0</v>
      </c>
      <c r="I46" s="379">
        <f>D46+E47+C46-D46</f>
        <v>0</v>
      </c>
      <c r="J46" s="377">
        <f>H46+I46</f>
        <v>0</v>
      </c>
    </row>
    <row r="47" spans="1:10" s="316" customFormat="1" hidden="1" outlineLevel="1" x14ac:dyDescent="0.25">
      <c r="A47" s="274" t="str">
        <f>CONCATENATE($L$4,"01")</f>
        <v>202101</v>
      </c>
      <c r="B47" s="275"/>
      <c r="C47" s="275"/>
      <c r="D47" s="275"/>
      <c r="E47" s="275"/>
      <c r="F47" s="55">
        <f t="shared" ref="F47:F55" si="9">C47-D48-E49</f>
        <v>0</v>
      </c>
      <c r="G47" s="55">
        <f>B47+C47-D47-E47</f>
        <v>0</v>
      </c>
      <c r="H47" s="379">
        <f>H46+E13</f>
        <v>0</v>
      </c>
      <c r="I47" s="379">
        <f>C47+C46-D47</f>
        <v>0</v>
      </c>
      <c r="J47" s="377">
        <f>H47+I47</f>
        <v>0</v>
      </c>
    </row>
    <row r="48" spans="1:10" s="316" customFormat="1" hidden="1" outlineLevel="1" x14ac:dyDescent="0.25">
      <c r="A48" s="274" t="str">
        <f>CONCATENATE($L$4,"02")</f>
        <v>202102</v>
      </c>
      <c r="B48" s="275"/>
      <c r="C48" s="275"/>
      <c r="D48" s="275"/>
      <c r="E48" s="275"/>
      <c r="F48" s="55">
        <f t="shared" si="9"/>
        <v>0</v>
      </c>
      <c r="G48" s="55">
        <f t="shared" ref="G48:G58" si="10">B48+C48-D48-E48</f>
        <v>0</v>
      </c>
      <c r="H48" s="379">
        <f t="shared" ref="H48:H58" si="11">H47+E14</f>
        <v>0</v>
      </c>
      <c r="I48" s="379">
        <f t="shared" ref="I48" si="12">C48+C47-D48</f>
        <v>0</v>
      </c>
      <c r="J48" s="377">
        <f t="shared" ref="J48:J57" si="13">H48+I48</f>
        <v>0</v>
      </c>
    </row>
    <row r="49" spans="1:14" s="316" customFormat="1" hidden="1" outlineLevel="1" x14ac:dyDescent="0.25">
      <c r="A49" s="274" t="str">
        <f>CONCATENATE($L$4,"03")</f>
        <v>202103</v>
      </c>
      <c r="B49" s="275"/>
      <c r="C49" s="275"/>
      <c r="D49" s="275"/>
      <c r="E49" s="275"/>
      <c r="F49" s="55">
        <f t="shared" si="9"/>
        <v>0</v>
      </c>
      <c r="G49" s="55">
        <f t="shared" si="10"/>
        <v>0</v>
      </c>
      <c r="H49" s="379">
        <f t="shared" si="11"/>
        <v>0</v>
      </c>
      <c r="I49" s="379">
        <f>C49+C48-D49</f>
        <v>0</v>
      </c>
      <c r="J49" s="377">
        <f t="shared" si="13"/>
        <v>0</v>
      </c>
    </row>
    <row r="50" spans="1:14" s="316" customFormat="1" hidden="1" outlineLevel="1" x14ac:dyDescent="0.25">
      <c r="A50" s="274" t="str">
        <f>CONCATENATE($L$4,"04")</f>
        <v>202104</v>
      </c>
      <c r="B50" s="275"/>
      <c r="C50" s="275"/>
      <c r="D50" s="275"/>
      <c r="E50" s="275"/>
      <c r="F50" s="55">
        <f t="shared" si="9"/>
        <v>0</v>
      </c>
      <c r="G50" s="55">
        <f t="shared" si="10"/>
        <v>0</v>
      </c>
      <c r="H50" s="379">
        <f t="shared" si="11"/>
        <v>0</v>
      </c>
      <c r="I50" s="379">
        <f t="shared" ref="I50:I58" si="14">C50+C49-D50</f>
        <v>0</v>
      </c>
      <c r="J50" s="377">
        <f t="shared" si="13"/>
        <v>0</v>
      </c>
    </row>
    <row r="51" spans="1:14" s="316" customFormat="1" hidden="1" outlineLevel="1" x14ac:dyDescent="0.25">
      <c r="A51" s="274" t="str">
        <f>CONCATENATE($L$4,"05")</f>
        <v>202105</v>
      </c>
      <c r="B51" s="275"/>
      <c r="C51" s="275"/>
      <c r="D51" s="275"/>
      <c r="E51" s="275"/>
      <c r="F51" s="55">
        <f t="shared" si="9"/>
        <v>0</v>
      </c>
      <c r="G51" s="55">
        <f t="shared" si="10"/>
        <v>0</v>
      </c>
      <c r="H51" s="379">
        <f t="shared" si="11"/>
        <v>0</v>
      </c>
      <c r="I51" s="379">
        <f t="shared" si="14"/>
        <v>0</v>
      </c>
      <c r="J51" s="377">
        <f t="shared" si="13"/>
        <v>0</v>
      </c>
    </row>
    <row r="52" spans="1:14" s="316" customFormat="1" hidden="1" outlineLevel="1" x14ac:dyDescent="0.25">
      <c r="A52" s="274" t="str">
        <f>CONCATENATE($L$4,"06")</f>
        <v>202106</v>
      </c>
      <c r="B52" s="275"/>
      <c r="C52" s="275"/>
      <c r="D52" s="275"/>
      <c r="E52" s="275"/>
      <c r="F52" s="55">
        <f t="shared" si="9"/>
        <v>0</v>
      </c>
      <c r="G52" s="55">
        <f t="shared" si="10"/>
        <v>0</v>
      </c>
      <c r="H52" s="379">
        <f t="shared" si="11"/>
        <v>0</v>
      </c>
      <c r="I52" s="379">
        <f t="shared" si="14"/>
        <v>0</v>
      </c>
      <c r="J52" s="377">
        <f t="shared" si="13"/>
        <v>0</v>
      </c>
    </row>
    <row r="53" spans="1:14" s="316" customFormat="1" hidden="1" outlineLevel="1" x14ac:dyDescent="0.25">
      <c r="A53" s="274" t="str">
        <f>CONCATENATE($L$4,"07")</f>
        <v>202107</v>
      </c>
      <c r="B53" s="275"/>
      <c r="C53" s="275"/>
      <c r="D53" s="275"/>
      <c r="E53" s="275"/>
      <c r="F53" s="55">
        <f t="shared" si="9"/>
        <v>0</v>
      </c>
      <c r="G53" s="55">
        <f t="shared" si="10"/>
        <v>0</v>
      </c>
      <c r="H53" s="379">
        <f t="shared" si="11"/>
        <v>0</v>
      </c>
      <c r="I53" s="379">
        <f t="shared" si="14"/>
        <v>0</v>
      </c>
      <c r="J53" s="377">
        <f t="shared" si="13"/>
        <v>0</v>
      </c>
    </row>
    <row r="54" spans="1:14" s="316" customFormat="1" hidden="1" outlineLevel="1" x14ac:dyDescent="0.25">
      <c r="A54" s="274" t="str">
        <f>CONCATENATE($L$4,"08")</f>
        <v>202108</v>
      </c>
      <c r="B54" s="275"/>
      <c r="C54" s="275"/>
      <c r="D54" s="275"/>
      <c r="E54" s="275"/>
      <c r="F54" s="55">
        <f t="shared" si="9"/>
        <v>0</v>
      </c>
      <c r="G54" s="55">
        <f t="shared" si="10"/>
        <v>0</v>
      </c>
      <c r="H54" s="379">
        <f t="shared" si="11"/>
        <v>0</v>
      </c>
      <c r="I54" s="379">
        <f t="shared" si="14"/>
        <v>0</v>
      </c>
      <c r="J54" s="377">
        <f t="shared" si="13"/>
        <v>0</v>
      </c>
    </row>
    <row r="55" spans="1:14" s="316" customFormat="1" hidden="1" outlineLevel="1" x14ac:dyDescent="0.25">
      <c r="A55" s="274" t="str">
        <f>CONCATENATE($L$4,"09")</f>
        <v>202109</v>
      </c>
      <c r="B55" s="275"/>
      <c r="C55" s="275"/>
      <c r="D55" s="275"/>
      <c r="E55" s="275"/>
      <c r="F55" s="55">
        <f t="shared" si="9"/>
        <v>0</v>
      </c>
      <c r="G55" s="55">
        <f t="shared" si="10"/>
        <v>0</v>
      </c>
      <c r="H55" s="379">
        <f t="shared" si="11"/>
        <v>0</v>
      </c>
      <c r="I55" s="379">
        <f t="shared" si="14"/>
        <v>0</v>
      </c>
      <c r="J55" s="377">
        <f t="shared" si="13"/>
        <v>0</v>
      </c>
    </row>
    <row r="56" spans="1:14" s="316" customFormat="1" hidden="1" outlineLevel="1" x14ac:dyDescent="0.25">
      <c r="A56" s="274" t="str">
        <f>CONCATENATE($L$4,"10")</f>
        <v>202110</v>
      </c>
      <c r="B56" s="275"/>
      <c r="C56" s="275"/>
      <c r="D56" s="275"/>
      <c r="E56" s="275"/>
      <c r="F56" s="55">
        <f>C56-D57-E58</f>
        <v>0</v>
      </c>
      <c r="G56" s="55">
        <f t="shared" si="10"/>
        <v>0</v>
      </c>
      <c r="H56" s="379">
        <f t="shared" si="11"/>
        <v>0</v>
      </c>
      <c r="I56" s="379">
        <f t="shared" si="14"/>
        <v>0</v>
      </c>
      <c r="J56" s="377">
        <f t="shared" si="13"/>
        <v>0</v>
      </c>
    </row>
    <row r="57" spans="1:14" s="316" customFormat="1" hidden="1" outlineLevel="1" x14ac:dyDescent="0.25">
      <c r="A57" s="274" t="str">
        <f>CONCATENATE($L$4,"11")</f>
        <v>202111</v>
      </c>
      <c r="B57" s="275"/>
      <c r="C57" s="275"/>
      <c r="D57" s="275"/>
      <c r="E57" s="275"/>
      <c r="F57" s="571" t="s">
        <v>232</v>
      </c>
      <c r="G57" s="55">
        <f t="shared" si="10"/>
        <v>0</v>
      </c>
      <c r="H57" s="379">
        <f t="shared" si="11"/>
        <v>0</v>
      </c>
      <c r="I57" s="379">
        <f t="shared" si="14"/>
        <v>0</v>
      </c>
      <c r="J57" s="377">
        <f t="shared" si="13"/>
        <v>0</v>
      </c>
    </row>
    <row r="58" spans="1:14" s="316" customFormat="1" hidden="1" outlineLevel="1" x14ac:dyDescent="0.25">
      <c r="A58" s="274" t="str">
        <f>CONCATENATE($L$4,"12")</f>
        <v>202112</v>
      </c>
      <c r="B58" s="275"/>
      <c r="C58" s="275"/>
      <c r="D58" s="275"/>
      <c r="E58" s="275"/>
      <c r="F58" s="571"/>
      <c r="G58" s="55">
        <f t="shared" si="10"/>
        <v>0</v>
      </c>
      <c r="H58" s="379">
        <f t="shared" si="11"/>
        <v>0</v>
      </c>
      <c r="I58" s="379">
        <f t="shared" si="14"/>
        <v>0</v>
      </c>
      <c r="J58" s="377">
        <f>H58+I58</f>
        <v>0</v>
      </c>
    </row>
    <row r="59" spans="1:14" s="316" customFormat="1" ht="15.75" hidden="1" outlineLevel="1" thickBot="1" x14ac:dyDescent="0.3">
      <c r="A59" s="18"/>
      <c r="B59" s="364"/>
      <c r="C59" s="364"/>
      <c r="D59" s="364"/>
      <c r="E59" s="364"/>
      <c r="F59" s="572"/>
      <c r="G59" s="58">
        <f>SUM(G47:G58)</f>
        <v>0</v>
      </c>
      <c r="H59" s="378"/>
      <c r="I59" s="378"/>
      <c r="J59" s="386"/>
    </row>
    <row r="60" spans="1:14" s="316" customFormat="1" hidden="1" outlineLevel="1" x14ac:dyDescent="0.25"/>
    <row r="61" spans="1:14" hidden="1" outlineLevel="1" x14ac:dyDescent="0.25">
      <c r="A61" s="143" t="s">
        <v>245</v>
      </c>
      <c r="B61" s="143" t="s">
        <v>222</v>
      </c>
      <c r="C61" s="143"/>
      <c r="D61" s="143"/>
      <c r="E61" s="143"/>
      <c r="F61" s="143"/>
      <c r="G61" s="220"/>
      <c r="H61" s="220"/>
      <c r="I61" s="147"/>
      <c r="J61" s="147"/>
      <c r="K61" s="147"/>
      <c r="L61" s="147"/>
      <c r="M61" s="147"/>
      <c r="N61" s="147"/>
    </row>
    <row r="62" spans="1:14" ht="15.75" hidden="1" outlineLevel="1" thickBot="1" x14ac:dyDescent="0.3">
      <c r="A62" s="143"/>
      <c r="B62" s="143"/>
      <c r="C62" s="143"/>
      <c r="D62" s="143"/>
      <c r="E62" s="143"/>
      <c r="F62" s="143"/>
      <c r="G62" s="220"/>
      <c r="H62" s="220"/>
      <c r="I62" s="147"/>
      <c r="J62" s="147"/>
      <c r="K62" s="147"/>
      <c r="L62" s="147"/>
      <c r="M62" s="147"/>
      <c r="N62" s="147"/>
    </row>
    <row r="63" spans="1:14" ht="15.75" collapsed="1" thickBot="1" x14ac:dyDescent="0.3">
      <c r="A63" s="573" t="s">
        <v>132</v>
      </c>
      <c r="B63" s="574"/>
      <c r="C63" s="574"/>
      <c r="D63" s="574"/>
      <c r="E63" s="574"/>
      <c r="F63" s="575"/>
      <c r="G63" s="187"/>
      <c r="H63" s="187"/>
      <c r="I63" s="187"/>
      <c r="J63" s="187"/>
      <c r="K63" s="187"/>
      <c r="L63" s="187"/>
      <c r="M63" s="187"/>
      <c r="N63" s="187"/>
    </row>
    <row r="64" spans="1:14" ht="15.75" thickBot="1" x14ac:dyDescent="0.3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</row>
    <row r="65" spans="1:12" s="316" customFormat="1" ht="45.75" customHeight="1" x14ac:dyDescent="0.25">
      <c r="A65" s="568" t="s">
        <v>249</v>
      </c>
      <c r="B65" s="569"/>
      <c r="C65" s="569"/>
      <c r="D65" s="569"/>
      <c r="E65" s="569"/>
      <c r="F65" s="569"/>
      <c r="G65" s="584" t="s">
        <v>271</v>
      </c>
      <c r="H65" s="585"/>
      <c r="I65" s="585"/>
      <c r="J65" s="585"/>
      <c r="K65" s="585"/>
      <c r="L65" s="586"/>
    </row>
    <row r="66" spans="1:12" s="316" customFormat="1" x14ac:dyDescent="0.25">
      <c r="A66" s="382"/>
      <c r="B66" s="380"/>
      <c r="C66" s="380"/>
      <c r="D66" s="380"/>
      <c r="E66" s="380"/>
      <c r="F66" s="380"/>
      <c r="G66" s="381" t="str">
        <f>L4-1&amp;"12"</f>
        <v>202012</v>
      </c>
      <c r="H66" s="469"/>
      <c r="I66" s="470"/>
      <c r="J66" s="470"/>
      <c r="K66" s="470"/>
      <c r="L66" s="471"/>
    </row>
    <row r="67" spans="1:12" s="316" customFormat="1" x14ac:dyDescent="0.25">
      <c r="A67" s="274" t="str">
        <f>CONCATENATE($L$4,"01")</f>
        <v>202101</v>
      </c>
      <c r="B67" s="451"/>
      <c r="C67" s="451"/>
      <c r="D67" s="451"/>
      <c r="E67" s="451"/>
      <c r="F67" s="451"/>
      <c r="G67" s="381" t="str">
        <f>CONCATENATE($L$4,"01")</f>
        <v>202101</v>
      </c>
      <c r="H67" s="469"/>
      <c r="I67" s="470"/>
      <c r="J67" s="470"/>
      <c r="K67" s="470"/>
      <c r="L67" s="471"/>
    </row>
    <row r="68" spans="1:12" s="316" customFormat="1" ht="15" customHeight="1" x14ac:dyDescent="0.25">
      <c r="A68" s="274" t="str">
        <f>CONCATENATE($L$4,"02")</f>
        <v>202102</v>
      </c>
      <c r="B68" s="451"/>
      <c r="C68" s="451"/>
      <c r="D68" s="451"/>
      <c r="E68" s="451"/>
      <c r="F68" s="483"/>
      <c r="G68" s="381" t="str">
        <f>CONCATENATE($L$4,"02")</f>
        <v>202102</v>
      </c>
      <c r="H68" s="469"/>
      <c r="I68" s="470"/>
      <c r="J68" s="470"/>
      <c r="K68" s="470"/>
      <c r="L68" s="471"/>
    </row>
    <row r="69" spans="1:12" s="316" customFormat="1" x14ac:dyDescent="0.25">
      <c r="A69" s="274" t="str">
        <f>CONCATENATE($L$4,"03")</f>
        <v>202103</v>
      </c>
      <c r="B69" s="451"/>
      <c r="C69" s="451"/>
      <c r="D69" s="451"/>
      <c r="E69" s="451"/>
      <c r="F69" s="483"/>
      <c r="G69" s="381" t="str">
        <f>CONCATENATE($L$4,"03")</f>
        <v>202103</v>
      </c>
      <c r="H69" s="469"/>
      <c r="I69" s="470"/>
      <c r="J69" s="470"/>
      <c r="K69" s="470"/>
      <c r="L69" s="471"/>
    </row>
    <row r="70" spans="1:12" s="316" customFormat="1" x14ac:dyDescent="0.25">
      <c r="A70" s="274" t="str">
        <f>CONCATENATE($L$4,"04")</f>
        <v>202104</v>
      </c>
      <c r="B70" s="451"/>
      <c r="C70" s="451"/>
      <c r="D70" s="451"/>
      <c r="E70" s="451"/>
      <c r="F70" s="483"/>
      <c r="G70" s="381" t="str">
        <f>CONCATENATE($L$4,"04")</f>
        <v>202104</v>
      </c>
      <c r="H70" s="469"/>
      <c r="I70" s="470"/>
      <c r="J70" s="470"/>
      <c r="K70" s="470"/>
      <c r="L70" s="471"/>
    </row>
    <row r="71" spans="1:12" s="316" customFormat="1" x14ac:dyDescent="0.25">
      <c r="A71" s="274" t="str">
        <f>CONCATENATE($L$4,"05")</f>
        <v>202105</v>
      </c>
      <c r="B71" s="451"/>
      <c r="C71" s="451"/>
      <c r="D71" s="451"/>
      <c r="E71" s="451"/>
      <c r="F71" s="483"/>
      <c r="G71" s="381" t="str">
        <f>CONCATENATE($L$4,"05")</f>
        <v>202105</v>
      </c>
      <c r="H71" s="469"/>
      <c r="I71" s="470"/>
      <c r="J71" s="470"/>
      <c r="K71" s="470"/>
      <c r="L71" s="471"/>
    </row>
    <row r="72" spans="1:12" s="316" customFormat="1" x14ac:dyDescent="0.25">
      <c r="A72" s="274" t="str">
        <f>CONCATENATE($L$4,"06")</f>
        <v>202106</v>
      </c>
      <c r="B72" s="451"/>
      <c r="C72" s="451"/>
      <c r="D72" s="451"/>
      <c r="E72" s="451"/>
      <c r="F72" s="483"/>
      <c r="G72" s="381" t="str">
        <f>CONCATENATE($L$4,"06")</f>
        <v>202106</v>
      </c>
      <c r="H72" s="469"/>
      <c r="I72" s="470"/>
      <c r="J72" s="470"/>
      <c r="K72" s="470"/>
      <c r="L72" s="471"/>
    </row>
    <row r="73" spans="1:12" s="316" customFormat="1" x14ac:dyDescent="0.25">
      <c r="A73" s="274" t="str">
        <f>CONCATENATE($L$4,"07")</f>
        <v>202107</v>
      </c>
      <c r="B73" s="451"/>
      <c r="C73" s="451"/>
      <c r="D73" s="451"/>
      <c r="E73" s="451"/>
      <c r="F73" s="483"/>
      <c r="G73" s="381" t="str">
        <f>CONCATENATE($L$4,"07")</f>
        <v>202107</v>
      </c>
      <c r="H73" s="469"/>
      <c r="I73" s="470"/>
      <c r="J73" s="470"/>
      <c r="K73" s="470"/>
      <c r="L73" s="471"/>
    </row>
    <row r="74" spans="1:12" s="316" customFormat="1" x14ac:dyDescent="0.25">
      <c r="A74" s="274" t="str">
        <f>CONCATENATE($L$4,"08")</f>
        <v>202108</v>
      </c>
      <c r="B74" s="451"/>
      <c r="C74" s="451"/>
      <c r="D74" s="451"/>
      <c r="E74" s="451"/>
      <c r="F74" s="483"/>
      <c r="G74" s="381" t="str">
        <f>CONCATENATE($L$4,"08")</f>
        <v>202108</v>
      </c>
      <c r="H74" s="469"/>
      <c r="I74" s="470"/>
      <c r="J74" s="470"/>
      <c r="K74" s="470"/>
      <c r="L74" s="471"/>
    </row>
    <row r="75" spans="1:12" s="316" customFormat="1" x14ac:dyDescent="0.25">
      <c r="A75" s="274" t="str">
        <f>CONCATENATE($L$4,"09")</f>
        <v>202109</v>
      </c>
      <c r="B75" s="451"/>
      <c r="C75" s="451"/>
      <c r="D75" s="451"/>
      <c r="E75" s="451"/>
      <c r="F75" s="483"/>
      <c r="G75" s="381" t="str">
        <f>CONCATENATE($L$4,"09")</f>
        <v>202109</v>
      </c>
      <c r="H75" s="469"/>
      <c r="I75" s="470"/>
      <c r="J75" s="470"/>
      <c r="K75" s="470"/>
      <c r="L75" s="471"/>
    </row>
    <row r="76" spans="1:12" s="316" customFormat="1" x14ac:dyDescent="0.25">
      <c r="A76" s="274" t="str">
        <f>CONCATENATE($L$4,"10")</f>
        <v>202110</v>
      </c>
      <c r="B76" s="451"/>
      <c r="C76" s="451"/>
      <c r="D76" s="451"/>
      <c r="E76" s="451"/>
      <c r="F76" s="483"/>
      <c r="G76" s="381" t="str">
        <f>CONCATENATE($L$4,"10")</f>
        <v>202110</v>
      </c>
      <c r="H76" s="469"/>
      <c r="I76" s="470"/>
      <c r="J76" s="470"/>
      <c r="K76" s="470"/>
      <c r="L76" s="471"/>
    </row>
    <row r="77" spans="1:12" s="316" customFormat="1" x14ac:dyDescent="0.25">
      <c r="A77" s="274" t="str">
        <f>CONCATENATE($L$4,"11")</f>
        <v>202111</v>
      </c>
      <c r="B77" s="451"/>
      <c r="C77" s="451"/>
      <c r="D77" s="451"/>
      <c r="E77" s="451"/>
      <c r="F77" s="483"/>
      <c r="G77" s="381" t="str">
        <f>CONCATENATE($L$4,"11")</f>
        <v>202111</v>
      </c>
      <c r="H77" s="581"/>
      <c r="I77" s="582"/>
      <c r="J77" s="582"/>
      <c r="K77" s="582"/>
      <c r="L77" s="583"/>
    </row>
    <row r="78" spans="1:12" s="316" customFormat="1" ht="15.75" thickBot="1" x14ac:dyDescent="0.3">
      <c r="A78" s="150" t="str">
        <f>CONCATENATE($L$4,"12")</f>
        <v>202112</v>
      </c>
      <c r="B78" s="456"/>
      <c r="C78" s="456"/>
      <c r="D78" s="456"/>
      <c r="E78" s="456"/>
      <c r="F78" s="486"/>
      <c r="G78" s="383" t="str">
        <f>CONCATENATE($L$4,"12")</f>
        <v>202112</v>
      </c>
      <c r="H78" s="475"/>
      <c r="I78" s="476"/>
      <c r="J78" s="476"/>
      <c r="K78" s="476"/>
      <c r="L78" s="477"/>
    </row>
    <row r="81" spans="1:2" ht="15.75" thickBot="1" x14ac:dyDescent="0.3">
      <c r="A81" s="112" t="s">
        <v>225</v>
      </c>
    </row>
    <row r="82" spans="1:2" ht="30" x14ac:dyDescent="0.25">
      <c r="A82" s="314"/>
      <c r="B82" s="312" t="s">
        <v>223</v>
      </c>
    </row>
    <row r="83" spans="1:2" x14ac:dyDescent="0.25">
      <c r="A83" s="274" t="str">
        <f>CONCATENATE($L$4,"00")</f>
        <v>202100</v>
      </c>
      <c r="B83" s="189">
        <f>B12</f>
        <v>0</v>
      </c>
    </row>
    <row r="84" spans="1:2" x14ac:dyDescent="0.25">
      <c r="A84" s="274" t="str">
        <f>CONCATENATE($L$4,"01")</f>
        <v>202101</v>
      </c>
      <c r="B84" s="189">
        <f t="shared" ref="B84:B95" si="15">B83+B13</f>
        <v>0</v>
      </c>
    </row>
    <row r="85" spans="1:2" x14ac:dyDescent="0.25">
      <c r="A85" s="274" t="str">
        <f>CONCATENATE($L$4,"02")</f>
        <v>202102</v>
      </c>
      <c r="B85" s="189">
        <f t="shared" si="15"/>
        <v>0</v>
      </c>
    </row>
    <row r="86" spans="1:2" x14ac:dyDescent="0.25">
      <c r="A86" s="274" t="str">
        <f>CONCATENATE($L$4,"03")</f>
        <v>202103</v>
      </c>
      <c r="B86" s="189">
        <f t="shared" si="15"/>
        <v>0</v>
      </c>
    </row>
    <row r="87" spans="1:2" x14ac:dyDescent="0.25">
      <c r="A87" s="274" t="str">
        <f>CONCATENATE($L$4,"04")</f>
        <v>202104</v>
      </c>
      <c r="B87" s="189">
        <f t="shared" si="15"/>
        <v>0</v>
      </c>
    </row>
    <row r="88" spans="1:2" x14ac:dyDescent="0.25">
      <c r="A88" s="274" t="str">
        <f>CONCATENATE($L$4,"05")</f>
        <v>202105</v>
      </c>
      <c r="B88" s="189">
        <f t="shared" si="15"/>
        <v>0</v>
      </c>
    </row>
    <row r="89" spans="1:2" x14ac:dyDescent="0.25">
      <c r="A89" s="274" t="str">
        <f>CONCATENATE($L$4,"06")</f>
        <v>202106</v>
      </c>
      <c r="B89" s="189">
        <f t="shared" si="15"/>
        <v>0</v>
      </c>
    </row>
    <row r="90" spans="1:2" x14ac:dyDescent="0.25">
      <c r="A90" s="274" t="str">
        <f>CONCATENATE($L$4,"07")</f>
        <v>202107</v>
      </c>
      <c r="B90" s="189">
        <f t="shared" si="15"/>
        <v>0</v>
      </c>
    </row>
    <row r="91" spans="1:2" x14ac:dyDescent="0.25">
      <c r="A91" s="274" t="str">
        <f>CONCATENATE($L$4,"08")</f>
        <v>202108</v>
      </c>
      <c r="B91" s="189">
        <f t="shared" si="15"/>
        <v>0</v>
      </c>
    </row>
    <row r="92" spans="1:2" x14ac:dyDescent="0.25">
      <c r="A92" s="274" t="str">
        <f>CONCATENATE($L$4,"09")</f>
        <v>202109</v>
      </c>
      <c r="B92" s="189">
        <f t="shared" si="15"/>
        <v>0</v>
      </c>
    </row>
    <row r="93" spans="1:2" x14ac:dyDescent="0.25">
      <c r="A93" s="274" t="str">
        <f>CONCATENATE($L$4,"10")</f>
        <v>202110</v>
      </c>
      <c r="B93" s="189">
        <f t="shared" si="15"/>
        <v>0</v>
      </c>
    </row>
    <row r="94" spans="1:2" x14ac:dyDescent="0.25">
      <c r="A94" s="274" t="str">
        <f>CONCATENATE($L$4,"11")</f>
        <v>202111</v>
      </c>
      <c r="B94" s="189">
        <f t="shared" si="15"/>
        <v>0</v>
      </c>
    </row>
    <row r="95" spans="1:2" ht="15.75" thickBot="1" x14ac:dyDescent="0.3">
      <c r="A95" s="150" t="str">
        <f>CONCATENATE($L$4,"12")</f>
        <v>202112</v>
      </c>
      <c r="B95" s="313">
        <f t="shared" si="15"/>
        <v>0</v>
      </c>
    </row>
    <row r="96" spans="1:2" ht="15.75" thickBot="1" x14ac:dyDescent="0.3"/>
    <row r="97" spans="1:2" ht="45" x14ac:dyDescent="0.25">
      <c r="A97" s="314"/>
      <c r="B97" s="312" t="s">
        <v>224</v>
      </c>
    </row>
    <row r="98" spans="1:2" x14ac:dyDescent="0.25">
      <c r="A98" s="274" t="str">
        <f>CONCATENATE($L$4,"00")</f>
        <v>202100</v>
      </c>
      <c r="B98" s="189">
        <f>E12</f>
        <v>0</v>
      </c>
    </row>
    <row r="99" spans="1:2" x14ac:dyDescent="0.25">
      <c r="A99" s="274" t="str">
        <f>CONCATENATE($L$4,"01")</f>
        <v>202101</v>
      </c>
      <c r="B99" s="189">
        <f t="shared" ref="B99:B110" si="16">B98+E13</f>
        <v>0</v>
      </c>
    </row>
    <row r="100" spans="1:2" x14ac:dyDescent="0.25">
      <c r="A100" s="274" t="str">
        <f>CONCATENATE($L$4,"02")</f>
        <v>202102</v>
      </c>
      <c r="B100" s="189">
        <f t="shared" si="16"/>
        <v>0</v>
      </c>
    </row>
    <row r="101" spans="1:2" x14ac:dyDescent="0.25">
      <c r="A101" s="274" t="str">
        <f>CONCATENATE($L$4,"03")</f>
        <v>202103</v>
      </c>
      <c r="B101" s="189">
        <f t="shared" si="16"/>
        <v>0</v>
      </c>
    </row>
    <row r="102" spans="1:2" x14ac:dyDescent="0.25">
      <c r="A102" s="274" t="str">
        <f>CONCATENATE($L$4,"04")</f>
        <v>202104</v>
      </c>
      <c r="B102" s="189">
        <f t="shared" si="16"/>
        <v>0</v>
      </c>
    </row>
    <row r="103" spans="1:2" x14ac:dyDescent="0.25">
      <c r="A103" s="274" t="str">
        <f>CONCATENATE($L$4,"05")</f>
        <v>202105</v>
      </c>
      <c r="B103" s="189">
        <f t="shared" si="16"/>
        <v>0</v>
      </c>
    </row>
    <row r="104" spans="1:2" x14ac:dyDescent="0.25">
      <c r="A104" s="274" t="str">
        <f>CONCATENATE($L$4,"06")</f>
        <v>202106</v>
      </c>
      <c r="B104" s="189">
        <f t="shared" si="16"/>
        <v>0</v>
      </c>
    </row>
    <row r="105" spans="1:2" x14ac:dyDescent="0.25">
      <c r="A105" s="274" t="str">
        <f>CONCATENATE($L$4,"07")</f>
        <v>202107</v>
      </c>
      <c r="B105" s="189">
        <f t="shared" si="16"/>
        <v>0</v>
      </c>
    </row>
    <row r="106" spans="1:2" x14ac:dyDescent="0.25">
      <c r="A106" s="274" t="str">
        <f>CONCATENATE($L$4,"08")</f>
        <v>202108</v>
      </c>
      <c r="B106" s="189">
        <f t="shared" si="16"/>
        <v>0</v>
      </c>
    </row>
    <row r="107" spans="1:2" x14ac:dyDescent="0.25">
      <c r="A107" s="274" t="str">
        <f>CONCATENATE($L$4,"09")</f>
        <v>202109</v>
      </c>
      <c r="B107" s="189">
        <f t="shared" si="16"/>
        <v>0</v>
      </c>
    </row>
    <row r="108" spans="1:2" x14ac:dyDescent="0.25">
      <c r="A108" s="274" t="str">
        <f>CONCATENATE($L$4,"10")</f>
        <v>202110</v>
      </c>
      <c r="B108" s="189">
        <f t="shared" si="16"/>
        <v>0</v>
      </c>
    </row>
    <row r="109" spans="1:2" x14ac:dyDescent="0.25">
      <c r="A109" s="274" t="str">
        <f>CONCATENATE($L$4,"11")</f>
        <v>202111</v>
      </c>
      <c r="B109" s="189">
        <f t="shared" si="16"/>
        <v>0</v>
      </c>
    </row>
    <row r="110" spans="1:2" ht="15.75" thickBot="1" x14ac:dyDescent="0.3">
      <c r="A110" s="150" t="str">
        <f>CONCATENATE($L$4,"12")</f>
        <v>202112</v>
      </c>
      <c r="B110" s="313">
        <f t="shared" si="16"/>
        <v>0</v>
      </c>
    </row>
  </sheetData>
  <mergeCells count="39">
    <mergeCell ref="J10:J12"/>
    <mergeCell ref="K10:K12"/>
    <mergeCell ref="L10:L12"/>
    <mergeCell ref="B70:F70"/>
    <mergeCell ref="B71:F71"/>
    <mergeCell ref="B72:F72"/>
    <mergeCell ref="B69:F69"/>
    <mergeCell ref="H69:L69"/>
    <mergeCell ref="H70:L70"/>
    <mergeCell ref="H71:L71"/>
    <mergeCell ref="H72:L72"/>
    <mergeCell ref="B73:F73"/>
    <mergeCell ref="B74:F74"/>
    <mergeCell ref="B75:F75"/>
    <mergeCell ref="H74:L74"/>
    <mergeCell ref="H75:L75"/>
    <mergeCell ref="H73:L73"/>
    <mergeCell ref="B77:F77"/>
    <mergeCell ref="B78:F78"/>
    <mergeCell ref="H76:L76"/>
    <mergeCell ref="H77:L77"/>
    <mergeCell ref="H78:L78"/>
    <mergeCell ref="B76:F76"/>
    <mergeCell ref="A1:I1"/>
    <mergeCell ref="F57:F59"/>
    <mergeCell ref="A65:F65"/>
    <mergeCell ref="B67:F67"/>
    <mergeCell ref="B68:F68"/>
    <mergeCell ref="A63:F63"/>
    <mergeCell ref="B3:L3"/>
    <mergeCell ref="B4:J4"/>
    <mergeCell ref="B5:L5"/>
    <mergeCell ref="J25:L25"/>
    <mergeCell ref="B9:D9"/>
    <mergeCell ref="E9:I9"/>
    <mergeCell ref="G65:L65"/>
    <mergeCell ref="H66:L66"/>
    <mergeCell ref="H67:L67"/>
    <mergeCell ref="H68:L68"/>
  </mergeCells>
  <conditionalFormatting sqref="L13:L24">
    <cfRule type="expression" dxfId="9" priority="21">
      <formula>L13="DFØ følger opp"</formula>
    </cfRule>
    <cfRule type="expression" dxfId="8" priority="22">
      <formula>L13="Alt OK"</formula>
    </cfRule>
    <cfRule type="expression" dxfId="7" priority="23">
      <formula>L13="Kunde følger opp"</formula>
    </cfRule>
  </conditionalFormatting>
  <hyperlinks>
    <hyperlink ref="A3" location="'Avstemmingsoversikt SRS'!A1" display="Til avst.oversikt" xr:uid="{00000000-0004-0000-0F00-000000000000}"/>
    <hyperlink ref="H23" location="Avstemmingsoversikt!A1" display="Til avviksoversikt" xr:uid="{00000000-0004-0000-0F00-000001000000}"/>
  </hyperlinks>
  <pageMargins left="0.7" right="0.7" top="0.75" bottom="0.75" header="0.3" footer="0.3"/>
  <pageSetup paperSize="9" orientation="portrait" r:id="rId1"/>
  <ignoredErrors>
    <ignoredError sqref="B83 B84:B95 B99:B110" unlockedFormula="1"/>
    <ignoredError sqref="C25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D615F35-EAA2-422D-B02B-CC9C2421C10E}">
            <xm:f>'Avstemmingsoversikt SRS'!$L$4:$N$4="Bruttobudsjettert"</xm:f>
            <x14:dxf>
              <fill>
                <patternFill>
                  <bgColor theme="0" tint="-0.14996795556505021"/>
                </patternFill>
              </fill>
            </x14:dxf>
          </x14:cfRule>
          <xm:sqref>A1:XFD9 A13:XFD1048576 A10:I12 M10:XFD12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vstemmingskoder" xr:uid="{00000000-0002-0000-0F00-000000000000}">
          <x14:formula1>
            <xm:f>Grunnlagsdata!$A$3:$A$5</xm:f>
          </x14:formula1>
          <xm:sqref>L13:L24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78"/>
  <sheetViews>
    <sheetView workbookViewId="0">
      <selection sqref="A1:L1"/>
    </sheetView>
  </sheetViews>
  <sheetFormatPr baseColWidth="10" defaultRowHeight="15" outlineLevelRow="1" x14ac:dyDescent="0.25"/>
  <cols>
    <col min="1" max="1" width="14.5703125" customWidth="1"/>
    <col min="2" max="2" width="20.7109375" customWidth="1"/>
    <col min="3" max="3" width="20.7109375" style="112" customWidth="1"/>
    <col min="4" max="4" width="20.7109375" customWidth="1"/>
    <col min="5" max="8" width="20.7109375" style="112" customWidth="1"/>
    <col min="9" max="9" width="20.7109375" customWidth="1"/>
    <col min="10" max="10" width="25.7109375" customWidth="1"/>
    <col min="11" max="12" width="13.28515625" customWidth="1"/>
    <col min="13" max="15" width="17" customWidth="1"/>
  </cols>
  <sheetData>
    <row r="1" spans="1:12" ht="18.75" x14ac:dyDescent="0.3">
      <c r="A1" s="434" t="s">
        <v>13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12" ht="19.5" thickBot="1" x14ac:dyDescent="0.35">
      <c r="A2" s="10" t="s">
        <v>76</v>
      </c>
      <c r="B2" s="5"/>
      <c r="C2" s="5"/>
      <c r="D2" s="5"/>
      <c r="E2" s="5"/>
      <c r="F2" s="5"/>
      <c r="G2" s="5"/>
      <c r="H2" s="5"/>
      <c r="I2" s="11"/>
      <c r="J2" s="11"/>
      <c r="K2" s="5"/>
      <c r="L2" s="5"/>
    </row>
    <row r="3" spans="1:12" ht="19.5" thickBot="1" x14ac:dyDescent="0.35">
      <c r="A3" s="13" t="s">
        <v>14</v>
      </c>
      <c r="B3" s="435" t="s">
        <v>272</v>
      </c>
      <c r="C3" s="436"/>
      <c r="D3" s="436"/>
      <c r="E3" s="436"/>
      <c r="F3" s="436"/>
      <c r="G3" s="436"/>
      <c r="H3" s="436"/>
      <c r="I3" s="436"/>
      <c r="J3" s="436"/>
      <c r="K3" s="436"/>
      <c r="L3" s="437"/>
    </row>
    <row r="4" spans="1:12" ht="15.75" thickBot="1" x14ac:dyDescent="0.3">
      <c r="A4" s="14" t="s">
        <v>2</v>
      </c>
      <c r="B4" s="438">
        <f>+'Avstemmingsoversikt SRS'!B4</f>
        <v>0</v>
      </c>
      <c r="C4" s="439"/>
      <c r="D4" s="439"/>
      <c r="E4" s="439"/>
      <c r="F4" s="439"/>
      <c r="G4" s="439"/>
      <c r="H4" s="439"/>
      <c r="I4" s="439"/>
      <c r="J4" s="440"/>
      <c r="K4" s="14" t="s">
        <v>3</v>
      </c>
      <c r="L4" s="15">
        <f>+'Avstemmingsoversikt SRS'!P4</f>
        <v>2021</v>
      </c>
    </row>
    <row r="5" spans="1:12" ht="15.75" thickBot="1" x14ac:dyDescent="0.3">
      <c r="A5" s="44" t="s">
        <v>19</v>
      </c>
      <c r="B5" s="448" t="s">
        <v>20</v>
      </c>
      <c r="C5" s="441"/>
      <c r="D5" s="441"/>
      <c r="E5" s="441"/>
      <c r="F5" s="441"/>
      <c r="G5" s="441"/>
      <c r="H5" s="441"/>
      <c r="I5" s="441"/>
      <c r="J5" s="441"/>
      <c r="K5" s="441"/>
      <c r="L5" s="442"/>
    </row>
    <row r="6" spans="1:12" s="146" customFormat="1" x14ac:dyDescent="0.25">
      <c r="A6" s="125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spans="1:12" s="146" customFormat="1" x14ac:dyDescent="0.25">
      <c r="A7" s="222" t="s">
        <v>240</v>
      </c>
      <c r="B7" s="223" t="s">
        <v>173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</row>
    <row r="8" spans="1:12" x14ac:dyDescent="0.25">
      <c r="G8" s="152"/>
      <c r="H8" s="152"/>
    </row>
    <row r="9" spans="1:12" ht="15.75" thickBot="1" x14ac:dyDescent="0.3">
      <c r="B9" s="478" t="s">
        <v>86</v>
      </c>
      <c r="C9" s="478"/>
      <c r="D9" s="478"/>
      <c r="E9" s="478"/>
      <c r="F9" s="478"/>
      <c r="G9" s="298"/>
      <c r="H9" s="298"/>
      <c r="I9" s="157"/>
    </row>
    <row r="10" spans="1:12" s="1" customFormat="1" ht="57.75" customHeight="1" x14ac:dyDescent="0.25">
      <c r="A10" s="199" t="s">
        <v>6</v>
      </c>
      <c r="B10" s="370" t="s">
        <v>108</v>
      </c>
      <c r="C10" s="370" t="s">
        <v>109</v>
      </c>
      <c r="D10" s="370" t="s">
        <v>110</v>
      </c>
      <c r="E10" s="370" t="s">
        <v>111</v>
      </c>
      <c r="F10" s="372" t="s">
        <v>31</v>
      </c>
      <c r="G10" s="463" t="s">
        <v>7</v>
      </c>
      <c r="H10" s="461" t="s">
        <v>11</v>
      </c>
      <c r="I10" s="465" t="s">
        <v>16</v>
      </c>
    </row>
    <row r="11" spans="1:12" s="1" customFormat="1" x14ac:dyDescent="0.25">
      <c r="A11" s="367"/>
      <c r="B11" s="369">
        <v>2780</v>
      </c>
      <c r="C11" s="369">
        <v>2781</v>
      </c>
      <c r="D11" s="369">
        <v>2782</v>
      </c>
      <c r="E11" s="369">
        <v>5410</v>
      </c>
      <c r="F11" s="373"/>
      <c r="G11" s="588"/>
      <c r="H11" s="587" t="s">
        <v>11</v>
      </c>
      <c r="I11" s="570" t="s">
        <v>16</v>
      </c>
    </row>
    <row r="12" spans="1:12" s="1" customFormat="1" x14ac:dyDescent="0.25">
      <c r="A12" s="274" t="str">
        <f>CONCATENATE($L$4,"00")</f>
        <v>202100</v>
      </c>
      <c r="B12" s="275"/>
      <c r="C12" s="275"/>
      <c r="D12" s="275"/>
      <c r="E12" s="369"/>
      <c r="F12" s="373"/>
      <c r="G12" s="464"/>
      <c r="H12" s="462"/>
      <c r="I12" s="466"/>
    </row>
    <row r="13" spans="1:12" s="1" customFormat="1" x14ac:dyDescent="0.25">
      <c r="A13" s="274" t="str">
        <f>CONCATENATE($L$4,"01")</f>
        <v>202101</v>
      </c>
      <c r="B13" s="275"/>
      <c r="C13" s="275"/>
      <c r="D13" s="275"/>
      <c r="E13" s="275"/>
      <c r="F13" s="56">
        <f t="shared" ref="F13:F24" si="0">SUM(B13:E13)</f>
        <v>0</v>
      </c>
      <c r="G13" s="24"/>
      <c r="H13" s="366"/>
      <c r="I13" s="240"/>
    </row>
    <row r="14" spans="1:12" s="1" customFormat="1" x14ac:dyDescent="0.25">
      <c r="A14" s="274" t="str">
        <f>CONCATENATE($L$4,"02")</f>
        <v>202102</v>
      </c>
      <c r="B14" s="275"/>
      <c r="C14" s="275"/>
      <c r="D14" s="275"/>
      <c r="E14" s="275"/>
      <c r="F14" s="56">
        <f t="shared" si="0"/>
        <v>0</v>
      </c>
      <c r="G14" s="24"/>
      <c r="H14" s="366"/>
      <c r="I14" s="240"/>
    </row>
    <row r="15" spans="1:12" s="1" customFormat="1" x14ac:dyDescent="0.25">
      <c r="A15" s="274" t="str">
        <f>CONCATENATE($L$4,"03")</f>
        <v>202103</v>
      </c>
      <c r="B15" s="275"/>
      <c r="C15" s="275"/>
      <c r="D15" s="275"/>
      <c r="E15" s="275"/>
      <c r="F15" s="56">
        <f t="shared" si="0"/>
        <v>0</v>
      </c>
      <c r="G15" s="24"/>
      <c r="H15" s="366"/>
      <c r="I15" s="240"/>
    </row>
    <row r="16" spans="1:12" s="1" customFormat="1" x14ac:dyDescent="0.25">
      <c r="A16" s="274" t="str">
        <f>CONCATENATE($L$4,"04")</f>
        <v>202104</v>
      </c>
      <c r="B16" s="275"/>
      <c r="C16" s="275"/>
      <c r="D16" s="275"/>
      <c r="E16" s="275"/>
      <c r="F16" s="56">
        <f t="shared" si="0"/>
        <v>0</v>
      </c>
      <c r="G16" s="24"/>
      <c r="H16" s="366"/>
      <c r="I16" s="240"/>
    </row>
    <row r="17" spans="1:10" s="1" customFormat="1" x14ac:dyDescent="0.25">
      <c r="A17" s="274" t="str">
        <f>CONCATENATE($L$4,"05")</f>
        <v>202105</v>
      </c>
      <c r="B17" s="275"/>
      <c r="C17" s="275"/>
      <c r="D17" s="275"/>
      <c r="E17" s="275"/>
      <c r="F17" s="56">
        <f t="shared" si="0"/>
        <v>0</v>
      </c>
      <c r="G17" s="24"/>
      <c r="H17" s="366"/>
      <c r="I17" s="240"/>
    </row>
    <row r="18" spans="1:10" s="1" customFormat="1" x14ac:dyDescent="0.25">
      <c r="A18" s="274" t="str">
        <f>CONCATENATE($L$4,"06")</f>
        <v>202106</v>
      </c>
      <c r="B18" s="275"/>
      <c r="C18" s="275"/>
      <c r="D18" s="275"/>
      <c r="E18" s="275"/>
      <c r="F18" s="56">
        <f t="shared" si="0"/>
        <v>0</v>
      </c>
      <c r="G18" s="24"/>
      <c r="H18" s="366"/>
      <c r="I18" s="240"/>
    </row>
    <row r="19" spans="1:10" s="1" customFormat="1" x14ac:dyDescent="0.25">
      <c r="A19" s="274" t="str">
        <f>CONCATENATE($L$4,"07")</f>
        <v>202107</v>
      </c>
      <c r="B19" s="275"/>
      <c r="C19" s="275"/>
      <c r="D19" s="275"/>
      <c r="E19" s="275"/>
      <c r="F19" s="56">
        <f t="shared" si="0"/>
        <v>0</v>
      </c>
      <c r="G19" s="24"/>
      <c r="H19" s="366"/>
      <c r="I19" s="240"/>
    </row>
    <row r="20" spans="1:10" s="1" customFormat="1" x14ac:dyDescent="0.25">
      <c r="A20" s="274" t="str">
        <f>CONCATENATE($L$4,"08")</f>
        <v>202108</v>
      </c>
      <c r="B20" s="275"/>
      <c r="C20" s="275"/>
      <c r="D20" s="275"/>
      <c r="E20" s="275"/>
      <c r="F20" s="56">
        <f t="shared" si="0"/>
        <v>0</v>
      </c>
      <c r="G20" s="24"/>
      <c r="H20" s="366"/>
      <c r="I20" s="240"/>
    </row>
    <row r="21" spans="1:10" s="1" customFormat="1" x14ac:dyDescent="0.25">
      <c r="A21" s="274" t="str">
        <f>CONCATENATE($L$4,"09")</f>
        <v>202109</v>
      </c>
      <c r="B21" s="275"/>
      <c r="C21" s="275"/>
      <c r="D21" s="275"/>
      <c r="E21" s="275"/>
      <c r="F21" s="56">
        <f t="shared" si="0"/>
        <v>0</v>
      </c>
      <c r="G21" s="24"/>
      <c r="H21" s="366"/>
      <c r="I21" s="240"/>
    </row>
    <row r="22" spans="1:10" s="1" customFormat="1" x14ac:dyDescent="0.25">
      <c r="A22" s="274" t="str">
        <f>CONCATENATE($L$4,"10")</f>
        <v>202110</v>
      </c>
      <c r="B22" s="275"/>
      <c r="C22" s="275"/>
      <c r="D22" s="275"/>
      <c r="E22" s="275"/>
      <c r="F22" s="56">
        <f t="shared" si="0"/>
        <v>0</v>
      </c>
      <c r="G22" s="24"/>
      <c r="H22" s="366"/>
      <c r="I22" s="240"/>
    </row>
    <row r="23" spans="1:10" s="1" customFormat="1" x14ac:dyDescent="0.25">
      <c r="A23" s="274" t="str">
        <f>CONCATENATE($L$4,"11")</f>
        <v>202111</v>
      </c>
      <c r="B23" s="275"/>
      <c r="C23" s="275"/>
      <c r="D23" s="275"/>
      <c r="E23" s="275"/>
      <c r="F23" s="56">
        <f t="shared" si="0"/>
        <v>0</v>
      </c>
      <c r="G23" s="24"/>
      <c r="H23" s="366"/>
      <c r="I23" s="240"/>
    </row>
    <row r="24" spans="1:10" s="1" customFormat="1" x14ac:dyDescent="0.25">
      <c r="A24" s="274" t="str">
        <f>CONCATENATE($L$4,"12")</f>
        <v>202112</v>
      </c>
      <c r="B24" s="275"/>
      <c r="C24" s="275"/>
      <c r="D24" s="275"/>
      <c r="E24" s="275"/>
      <c r="F24" s="56">
        <f t="shared" si="0"/>
        <v>0</v>
      </c>
      <c r="G24" s="24"/>
      <c r="H24" s="366"/>
      <c r="I24" s="240"/>
    </row>
    <row r="25" spans="1:10" s="1" customFormat="1" ht="15.75" thickBot="1" x14ac:dyDescent="0.3">
      <c r="A25" s="18" t="s">
        <v>25</v>
      </c>
      <c r="B25" s="325">
        <f>SUM(B12:B24)</f>
        <v>0</v>
      </c>
      <c r="C25" s="325">
        <f>SUM(C12:C24)</f>
        <v>0</v>
      </c>
      <c r="D25" s="325">
        <f>SUM(D12:D24)</f>
        <v>0</v>
      </c>
      <c r="E25" s="325">
        <f t="shared" ref="E25" si="1">SUM(E13:E24)</f>
        <v>0</v>
      </c>
      <c r="F25" s="71">
        <f>SUM(F13:F24)</f>
        <v>0</v>
      </c>
      <c r="G25" s="458"/>
      <c r="H25" s="459"/>
      <c r="I25" s="460"/>
    </row>
    <row r="26" spans="1:10" s="143" customFormat="1" ht="15.75" thickBot="1" x14ac:dyDescent="0.3">
      <c r="A26" s="187"/>
      <c r="B26" s="145"/>
      <c r="C26" s="145"/>
      <c r="D26" s="145"/>
      <c r="E26" s="145"/>
      <c r="F26" s="145"/>
      <c r="G26" s="387"/>
      <c r="H26" s="387"/>
      <c r="I26" s="387"/>
    </row>
    <row r="27" spans="1:10" s="143" customFormat="1" ht="105" hidden="1" outlineLevel="1" x14ac:dyDescent="0.25">
      <c r="A27" s="199" t="s">
        <v>6</v>
      </c>
      <c r="B27" s="370" t="s">
        <v>260</v>
      </c>
      <c r="C27" s="370" t="s">
        <v>261</v>
      </c>
      <c r="D27" s="370" t="s">
        <v>262</v>
      </c>
      <c r="E27" s="370" t="s">
        <v>263</v>
      </c>
      <c r="F27" s="370" t="s">
        <v>178</v>
      </c>
      <c r="G27" s="370" t="s">
        <v>31</v>
      </c>
      <c r="H27" s="370" t="s">
        <v>250</v>
      </c>
      <c r="I27" s="370" t="s">
        <v>264</v>
      </c>
      <c r="J27" s="372" t="s">
        <v>257</v>
      </c>
    </row>
    <row r="28" spans="1:10" s="143" customFormat="1" hidden="1" outlineLevel="1" x14ac:dyDescent="0.25">
      <c r="A28" s="128"/>
      <c r="B28" s="371" t="s">
        <v>274</v>
      </c>
      <c r="C28" s="371" t="s">
        <v>148</v>
      </c>
      <c r="D28" s="371" t="s">
        <v>259</v>
      </c>
      <c r="E28" s="371" t="s">
        <v>274</v>
      </c>
      <c r="F28" s="371"/>
      <c r="G28" s="371"/>
      <c r="H28" s="371" t="s">
        <v>258</v>
      </c>
      <c r="I28" s="371" t="s">
        <v>148</v>
      </c>
      <c r="J28" s="373"/>
    </row>
    <row r="29" spans="1:10" s="143" customFormat="1" hidden="1" outlineLevel="1" x14ac:dyDescent="0.25">
      <c r="A29" s="274" t="str">
        <f>L4-1&amp;"12"</f>
        <v>202012</v>
      </c>
      <c r="B29" s="275"/>
      <c r="C29" s="275"/>
      <c r="D29" s="275"/>
      <c r="E29" s="275"/>
      <c r="F29" s="55">
        <f>C29-D30-E31</f>
        <v>0</v>
      </c>
      <c r="G29" s="55">
        <f>B29+C29-D29-E29</f>
        <v>0</v>
      </c>
      <c r="H29" s="379">
        <f>B12</f>
        <v>0</v>
      </c>
      <c r="I29" s="379">
        <f>D29+E30+C29-D29</f>
        <v>0</v>
      </c>
      <c r="J29" s="377">
        <f>H29+I29</f>
        <v>0</v>
      </c>
    </row>
    <row r="30" spans="1:10" s="143" customFormat="1" hidden="1" outlineLevel="1" x14ac:dyDescent="0.25">
      <c r="A30" s="274" t="str">
        <f>CONCATENATE($L$4,"01")</f>
        <v>202101</v>
      </c>
      <c r="B30" s="275"/>
      <c r="C30" s="275"/>
      <c r="D30" s="275"/>
      <c r="E30" s="275"/>
      <c r="F30" s="55">
        <f t="shared" ref="F30:F38" si="2">C30-D31-E32</f>
        <v>0</v>
      </c>
      <c r="G30" s="55">
        <f>B30+C30-D30-E30</f>
        <v>0</v>
      </c>
      <c r="H30" s="379">
        <f>H29+B13</f>
        <v>0</v>
      </c>
      <c r="I30" s="379">
        <f>C30+C29-D30</f>
        <v>0</v>
      </c>
      <c r="J30" s="377">
        <f>H30+I30</f>
        <v>0</v>
      </c>
    </row>
    <row r="31" spans="1:10" s="143" customFormat="1" hidden="1" outlineLevel="1" x14ac:dyDescent="0.25">
      <c r="A31" s="274" t="str">
        <f>CONCATENATE($L$4,"02")</f>
        <v>202102</v>
      </c>
      <c r="B31" s="275"/>
      <c r="C31" s="275"/>
      <c r="D31" s="275"/>
      <c r="E31" s="275"/>
      <c r="F31" s="55">
        <f t="shared" si="2"/>
        <v>0</v>
      </c>
      <c r="G31" s="55">
        <f t="shared" ref="G31:G41" si="3">B31+C31-D31-E31</f>
        <v>0</v>
      </c>
      <c r="H31" s="379">
        <f t="shared" ref="H31:H41" si="4">H30+B14</f>
        <v>0</v>
      </c>
      <c r="I31" s="379">
        <f t="shared" ref="I31" si="5">C31+C30-D31</f>
        <v>0</v>
      </c>
      <c r="J31" s="377">
        <f t="shared" ref="J31:J40" si="6">H31+I31</f>
        <v>0</v>
      </c>
    </row>
    <row r="32" spans="1:10" s="143" customFormat="1" hidden="1" outlineLevel="1" x14ac:dyDescent="0.25">
      <c r="A32" s="274" t="str">
        <f>CONCATENATE($L$4,"03")</f>
        <v>202103</v>
      </c>
      <c r="B32" s="275"/>
      <c r="C32" s="275"/>
      <c r="D32" s="275"/>
      <c r="E32" s="275"/>
      <c r="F32" s="55">
        <f t="shared" si="2"/>
        <v>0</v>
      </c>
      <c r="G32" s="55">
        <f t="shared" si="3"/>
        <v>0</v>
      </c>
      <c r="H32" s="379">
        <f t="shared" si="4"/>
        <v>0</v>
      </c>
      <c r="I32" s="379">
        <f>C32+C31-D32</f>
        <v>0</v>
      </c>
      <c r="J32" s="377">
        <f t="shared" si="6"/>
        <v>0</v>
      </c>
    </row>
    <row r="33" spans="1:11" s="143" customFormat="1" hidden="1" outlineLevel="1" x14ac:dyDescent="0.25">
      <c r="A33" s="274" t="str">
        <f>CONCATENATE($L$4,"04")</f>
        <v>202104</v>
      </c>
      <c r="B33" s="275"/>
      <c r="C33" s="275"/>
      <c r="D33" s="275"/>
      <c r="E33" s="275"/>
      <c r="F33" s="55">
        <f t="shared" si="2"/>
        <v>0</v>
      </c>
      <c r="G33" s="55">
        <f t="shared" si="3"/>
        <v>0</v>
      </c>
      <c r="H33" s="379">
        <f t="shared" si="4"/>
        <v>0</v>
      </c>
      <c r="I33" s="379">
        <f>C33+C32-D33</f>
        <v>0</v>
      </c>
      <c r="J33" s="377">
        <f t="shared" si="6"/>
        <v>0</v>
      </c>
    </row>
    <row r="34" spans="1:11" s="143" customFormat="1" hidden="1" outlineLevel="1" x14ac:dyDescent="0.25">
      <c r="A34" s="274" t="str">
        <f>CONCATENATE($L$4,"05")</f>
        <v>202105</v>
      </c>
      <c r="B34" s="275"/>
      <c r="C34" s="275"/>
      <c r="D34" s="275"/>
      <c r="E34" s="275"/>
      <c r="F34" s="55">
        <f t="shared" si="2"/>
        <v>0</v>
      </c>
      <c r="G34" s="55">
        <f t="shared" si="3"/>
        <v>0</v>
      </c>
      <c r="H34" s="379">
        <f t="shared" si="4"/>
        <v>0</v>
      </c>
      <c r="I34" s="379">
        <f t="shared" ref="I34:I41" si="7">C34+C33-D34</f>
        <v>0</v>
      </c>
      <c r="J34" s="377">
        <f t="shared" si="6"/>
        <v>0</v>
      </c>
    </row>
    <row r="35" spans="1:11" s="143" customFormat="1" hidden="1" outlineLevel="1" x14ac:dyDescent="0.25">
      <c r="A35" s="274" t="str">
        <f>CONCATENATE($L$4,"06")</f>
        <v>202106</v>
      </c>
      <c r="B35" s="275"/>
      <c r="C35" s="275"/>
      <c r="D35" s="275"/>
      <c r="E35" s="275"/>
      <c r="F35" s="55">
        <f t="shared" si="2"/>
        <v>0</v>
      </c>
      <c r="G35" s="55">
        <f t="shared" si="3"/>
        <v>0</v>
      </c>
      <c r="H35" s="379">
        <f t="shared" si="4"/>
        <v>0</v>
      </c>
      <c r="I35" s="379">
        <f t="shared" si="7"/>
        <v>0</v>
      </c>
      <c r="J35" s="377">
        <f t="shared" si="6"/>
        <v>0</v>
      </c>
    </row>
    <row r="36" spans="1:11" s="143" customFormat="1" hidden="1" outlineLevel="1" x14ac:dyDescent="0.25">
      <c r="A36" s="274" t="str">
        <f>CONCATENATE($L$4,"07")</f>
        <v>202107</v>
      </c>
      <c r="B36" s="275"/>
      <c r="C36" s="275"/>
      <c r="D36" s="275"/>
      <c r="E36" s="275"/>
      <c r="F36" s="55">
        <f t="shared" si="2"/>
        <v>0</v>
      </c>
      <c r="G36" s="55">
        <f t="shared" si="3"/>
        <v>0</v>
      </c>
      <c r="H36" s="379">
        <f t="shared" si="4"/>
        <v>0</v>
      </c>
      <c r="I36" s="379">
        <f t="shared" si="7"/>
        <v>0</v>
      </c>
      <c r="J36" s="377">
        <f t="shared" si="6"/>
        <v>0</v>
      </c>
    </row>
    <row r="37" spans="1:11" s="143" customFormat="1" hidden="1" outlineLevel="1" x14ac:dyDescent="0.25">
      <c r="A37" s="274" t="str">
        <f>CONCATENATE($L$4,"08")</f>
        <v>202108</v>
      </c>
      <c r="B37" s="275"/>
      <c r="C37" s="275"/>
      <c r="D37" s="275"/>
      <c r="E37" s="275"/>
      <c r="F37" s="55">
        <f t="shared" si="2"/>
        <v>0</v>
      </c>
      <c r="G37" s="55">
        <f t="shared" si="3"/>
        <v>0</v>
      </c>
      <c r="H37" s="379">
        <f t="shared" si="4"/>
        <v>0</v>
      </c>
      <c r="I37" s="379">
        <f t="shared" si="7"/>
        <v>0</v>
      </c>
      <c r="J37" s="377">
        <f t="shared" si="6"/>
        <v>0</v>
      </c>
    </row>
    <row r="38" spans="1:11" s="143" customFormat="1" hidden="1" outlineLevel="1" x14ac:dyDescent="0.25">
      <c r="A38" s="274" t="str">
        <f>CONCATENATE($L$4,"09")</f>
        <v>202109</v>
      </c>
      <c r="B38" s="275"/>
      <c r="C38" s="275"/>
      <c r="D38" s="275"/>
      <c r="E38" s="275"/>
      <c r="F38" s="55">
        <f t="shared" si="2"/>
        <v>0</v>
      </c>
      <c r="G38" s="55">
        <f t="shared" si="3"/>
        <v>0</v>
      </c>
      <c r="H38" s="379">
        <f t="shared" si="4"/>
        <v>0</v>
      </c>
      <c r="I38" s="379">
        <f t="shared" si="7"/>
        <v>0</v>
      </c>
      <c r="J38" s="377">
        <f t="shared" si="6"/>
        <v>0</v>
      </c>
    </row>
    <row r="39" spans="1:11" s="143" customFormat="1" hidden="1" outlineLevel="1" x14ac:dyDescent="0.25">
      <c r="A39" s="274" t="str">
        <f>CONCATENATE($L$4,"10")</f>
        <v>202110</v>
      </c>
      <c r="B39" s="275"/>
      <c r="C39" s="275"/>
      <c r="D39" s="275"/>
      <c r="E39" s="275"/>
      <c r="F39" s="55">
        <f>C39-D40-E41</f>
        <v>0</v>
      </c>
      <c r="G39" s="55">
        <f t="shared" si="3"/>
        <v>0</v>
      </c>
      <c r="H39" s="379">
        <f t="shared" si="4"/>
        <v>0</v>
      </c>
      <c r="I39" s="379">
        <f t="shared" si="7"/>
        <v>0</v>
      </c>
      <c r="J39" s="377">
        <f t="shared" si="6"/>
        <v>0</v>
      </c>
    </row>
    <row r="40" spans="1:11" s="143" customFormat="1" hidden="1" outlineLevel="1" x14ac:dyDescent="0.25">
      <c r="A40" s="274" t="str">
        <f>CONCATENATE($L$4,"11")</f>
        <v>202111</v>
      </c>
      <c r="B40" s="275"/>
      <c r="C40" s="275"/>
      <c r="D40" s="275"/>
      <c r="E40" s="275"/>
      <c r="F40" s="571" t="s">
        <v>232</v>
      </c>
      <c r="G40" s="55">
        <f t="shared" si="3"/>
        <v>0</v>
      </c>
      <c r="H40" s="379">
        <f t="shared" si="4"/>
        <v>0</v>
      </c>
      <c r="I40" s="379">
        <f t="shared" si="7"/>
        <v>0</v>
      </c>
      <c r="J40" s="377">
        <f t="shared" si="6"/>
        <v>0</v>
      </c>
    </row>
    <row r="41" spans="1:11" s="143" customFormat="1" hidden="1" outlineLevel="1" x14ac:dyDescent="0.25">
      <c r="A41" s="274" t="str">
        <f>CONCATENATE($L$4,"12")</f>
        <v>202112</v>
      </c>
      <c r="B41" s="275"/>
      <c r="C41" s="275"/>
      <c r="D41" s="275"/>
      <c r="E41" s="275"/>
      <c r="F41" s="571"/>
      <c r="G41" s="55">
        <f t="shared" si="3"/>
        <v>0</v>
      </c>
      <c r="H41" s="379">
        <f t="shared" si="4"/>
        <v>0</v>
      </c>
      <c r="I41" s="379">
        <f t="shared" si="7"/>
        <v>0</v>
      </c>
      <c r="J41" s="377">
        <f>H41+I41</f>
        <v>0</v>
      </c>
    </row>
    <row r="42" spans="1:11" s="143" customFormat="1" ht="15.75" hidden="1" outlineLevel="1" thickBot="1" x14ac:dyDescent="0.3">
      <c r="A42" s="18"/>
      <c r="B42" s="364"/>
      <c r="C42" s="364"/>
      <c r="D42" s="364"/>
      <c r="E42" s="364"/>
      <c r="F42" s="572"/>
      <c r="G42" s="58">
        <f>SUM(G30:G41)</f>
        <v>0</v>
      </c>
      <c r="H42" s="378"/>
      <c r="I42" s="378"/>
      <c r="J42" s="386"/>
    </row>
    <row r="43" spans="1:11" s="143" customFormat="1" ht="15.75" hidden="1" outlineLevel="1" thickBot="1" x14ac:dyDescent="0.3">
      <c r="A43" s="187"/>
      <c r="B43" s="145"/>
      <c r="C43" s="145"/>
      <c r="D43" s="145"/>
      <c r="E43" s="145"/>
      <c r="F43" s="145"/>
      <c r="G43" s="387"/>
      <c r="H43" s="387"/>
      <c r="I43" s="387"/>
    </row>
    <row r="44" spans="1:11" s="143" customFormat="1" ht="75" hidden="1" outlineLevel="1" x14ac:dyDescent="0.25">
      <c r="A44" s="199" t="s">
        <v>6</v>
      </c>
      <c r="B44" s="370" t="s">
        <v>266</v>
      </c>
      <c r="C44" s="370" t="s">
        <v>267</v>
      </c>
      <c r="D44" s="370" t="s">
        <v>268</v>
      </c>
      <c r="E44" s="370" t="s">
        <v>269</v>
      </c>
      <c r="F44" s="370" t="s">
        <v>246</v>
      </c>
      <c r="G44" s="370" t="s">
        <v>270</v>
      </c>
      <c r="H44" s="370" t="s">
        <v>250</v>
      </c>
      <c r="I44" s="370" t="s">
        <v>251</v>
      </c>
      <c r="J44" s="372" t="s">
        <v>257</v>
      </c>
      <c r="K44" s="372" t="s">
        <v>149</v>
      </c>
    </row>
    <row r="45" spans="1:11" s="143" customFormat="1" hidden="1" outlineLevel="1" x14ac:dyDescent="0.25">
      <c r="A45" s="128"/>
      <c r="B45" s="371" t="s">
        <v>275</v>
      </c>
      <c r="C45" s="371" t="s">
        <v>148</v>
      </c>
      <c r="D45" s="371" t="s">
        <v>148</v>
      </c>
      <c r="E45" s="371" t="s">
        <v>276</v>
      </c>
      <c r="F45" s="371"/>
      <c r="G45" s="371"/>
      <c r="H45" s="371" t="s">
        <v>265</v>
      </c>
      <c r="I45" s="371" t="s">
        <v>148</v>
      </c>
      <c r="J45" s="373"/>
      <c r="K45" s="368">
        <v>2782</v>
      </c>
    </row>
    <row r="46" spans="1:11" s="143" customFormat="1" hidden="1" outlineLevel="1" x14ac:dyDescent="0.25">
      <c r="A46" s="274" t="str">
        <f>L4-1&amp;"12"</f>
        <v>202012</v>
      </c>
      <c r="B46" s="275"/>
      <c r="C46" s="275"/>
      <c r="D46" s="275"/>
      <c r="E46" s="275"/>
      <c r="F46" s="376">
        <f t="shared" ref="F46:F56" si="8">D46-E47</f>
        <v>0</v>
      </c>
      <c r="G46" s="376">
        <f t="shared" ref="G46:G58" si="9">C46+B46+D46-E46</f>
        <v>0</v>
      </c>
      <c r="H46" s="379">
        <f>C12</f>
        <v>0</v>
      </c>
      <c r="I46" s="379">
        <f t="shared" ref="I46:I55" si="10">$C$30+D46</f>
        <v>0</v>
      </c>
      <c r="J46" s="377">
        <f>H46+I46</f>
        <v>0</v>
      </c>
      <c r="K46" s="189"/>
    </row>
    <row r="47" spans="1:11" s="143" customFormat="1" hidden="1" outlineLevel="1" x14ac:dyDescent="0.25">
      <c r="A47" s="274" t="str">
        <f>CONCATENATE($L$4,"01")</f>
        <v>202101</v>
      </c>
      <c r="B47" s="275"/>
      <c r="C47" s="375"/>
      <c r="D47" s="275"/>
      <c r="E47" s="275"/>
      <c r="F47" s="376">
        <f t="shared" si="8"/>
        <v>0</v>
      </c>
      <c r="G47" s="376">
        <f t="shared" si="9"/>
        <v>0</v>
      </c>
      <c r="H47" s="379">
        <f>H46+C13</f>
        <v>0</v>
      </c>
      <c r="I47" s="379">
        <f t="shared" si="10"/>
        <v>0</v>
      </c>
      <c r="J47" s="377">
        <f>H47+I47</f>
        <v>0</v>
      </c>
      <c r="K47" s="189"/>
    </row>
    <row r="48" spans="1:11" s="143" customFormat="1" hidden="1" outlineLevel="1" x14ac:dyDescent="0.25">
      <c r="A48" s="274" t="str">
        <f>CONCATENATE($L$4,"02")</f>
        <v>202102</v>
      </c>
      <c r="B48" s="275"/>
      <c r="C48" s="375"/>
      <c r="D48" s="275"/>
      <c r="E48" s="275"/>
      <c r="F48" s="376">
        <f t="shared" si="8"/>
        <v>0</v>
      </c>
      <c r="G48" s="376">
        <f t="shared" si="9"/>
        <v>0</v>
      </c>
      <c r="H48" s="379">
        <f t="shared" ref="H48:H58" si="11">H47+C14</f>
        <v>0</v>
      </c>
      <c r="I48" s="379">
        <f t="shared" si="10"/>
        <v>0</v>
      </c>
      <c r="J48" s="377">
        <f t="shared" ref="J48:J57" si="12">H48+I48</f>
        <v>0</v>
      </c>
      <c r="K48" s="189"/>
    </row>
    <row r="49" spans="1:11" s="143" customFormat="1" hidden="1" outlineLevel="1" x14ac:dyDescent="0.25">
      <c r="A49" s="274" t="str">
        <f>CONCATENATE($L$4,"03")</f>
        <v>202103</v>
      </c>
      <c r="B49" s="275"/>
      <c r="C49" s="375"/>
      <c r="D49" s="275"/>
      <c r="E49" s="275"/>
      <c r="F49" s="376">
        <f t="shared" si="8"/>
        <v>0</v>
      </c>
      <c r="G49" s="376">
        <f t="shared" si="9"/>
        <v>0</v>
      </c>
      <c r="H49" s="379">
        <f t="shared" si="11"/>
        <v>0</v>
      </c>
      <c r="I49" s="379">
        <f t="shared" si="10"/>
        <v>0</v>
      </c>
      <c r="J49" s="377">
        <f t="shared" si="12"/>
        <v>0</v>
      </c>
      <c r="K49" s="189"/>
    </row>
    <row r="50" spans="1:11" s="143" customFormat="1" hidden="1" outlineLevel="1" x14ac:dyDescent="0.25">
      <c r="A50" s="274" t="str">
        <f>CONCATENATE($L$4,"04")</f>
        <v>202104</v>
      </c>
      <c r="B50" s="275"/>
      <c r="C50" s="375"/>
      <c r="D50" s="275"/>
      <c r="E50" s="275"/>
      <c r="F50" s="376">
        <f t="shared" si="8"/>
        <v>0</v>
      </c>
      <c r="G50" s="376">
        <f t="shared" si="9"/>
        <v>0</v>
      </c>
      <c r="H50" s="379">
        <f t="shared" si="11"/>
        <v>0</v>
      </c>
      <c r="I50" s="379">
        <f t="shared" si="10"/>
        <v>0</v>
      </c>
      <c r="J50" s="377">
        <f t="shared" si="12"/>
        <v>0</v>
      </c>
      <c r="K50" s="189"/>
    </row>
    <row r="51" spans="1:11" s="143" customFormat="1" hidden="1" outlineLevel="1" x14ac:dyDescent="0.25">
      <c r="A51" s="274" t="str">
        <f>CONCATENATE($L$4,"05")</f>
        <v>202105</v>
      </c>
      <c r="B51" s="275"/>
      <c r="C51" s="375"/>
      <c r="D51" s="275"/>
      <c r="E51" s="275"/>
      <c r="F51" s="376">
        <f t="shared" si="8"/>
        <v>0</v>
      </c>
      <c r="G51" s="376">
        <f t="shared" si="9"/>
        <v>0</v>
      </c>
      <c r="H51" s="379">
        <f t="shared" si="11"/>
        <v>0</v>
      </c>
      <c r="I51" s="379">
        <f t="shared" si="10"/>
        <v>0</v>
      </c>
      <c r="J51" s="377">
        <f t="shared" si="12"/>
        <v>0</v>
      </c>
      <c r="K51" s="189"/>
    </row>
    <row r="52" spans="1:11" s="143" customFormat="1" hidden="1" outlineLevel="1" x14ac:dyDescent="0.25">
      <c r="A52" s="274" t="str">
        <f>CONCATENATE($L$4,"06")</f>
        <v>202106</v>
      </c>
      <c r="B52" s="275"/>
      <c r="C52" s="375"/>
      <c r="D52" s="275"/>
      <c r="E52" s="275"/>
      <c r="F52" s="376">
        <f t="shared" si="8"/>
        <v>0</v>
      </c>
      <c r="G52" s="376">
        <f t="shared" si="9"/>
        <v>0</v>
      </c>
      <c r="H52" s="379">
        <f t="shared" si="11"/>
        <v>0</v>
      </c>
      <c r="I52" s="379">
        <f t="shared" si="10"/>
        <v>0</v>
      </c>
      <c r="J52" s="377">
        <f t="shared" si="12"/>
        <v>0</v>
      </c>
      <c r="K52" s="189"/>
    </row>
    <row r="53" spans="1:11" s="143" customFormat="1" hidden="1" outlineLevel="1" x14ac:dyDescent="0.25">
      <c r="A53" s="274" t="str">
        <f>CONCATENATE($L$4,"07")</f>
        <v>202107</v>
      </c>
      <c r="B53" s="275"/>
      <c r="C53" s="375"/>
      <c r="D53" s="275"/>
      <c r="E53" s="275"/>
      <c r="F53" s="376">
        <f t="shared" si="8"/>
        <v>0</v>
      </c>
      <c r="G53" s="376">
        <f t="shared" si="9"/>
        <v>0</v>
      </c>
      <c r="H53" s="379">
        <f t="shared" si="11"/>
        <v>0</v>
      </c>
      <c r="I53" s="379">
        <f t="shared" si="10"/>
        <v>0</v>
      </c>
      <c r="J53" s="377">
        <f t="shared" si="12"/>
        <v>0</v>
      </c>
      <c r="K53" s="189"/>
    </row>
    <row r="54" spans="1:11" s="143" customFormat="1" hidden="1" outlineLevel="1" x14ac:dyDescent="0.25">
      <c r="A54" s="274" t="str">
        <f>CONCATENATE($L$4,"08")</f>
        <v>202108</v>
      </c>
      <c r="B54" s="275"/>
      <c r="C54" s="375"/>
      <c r="D54" s="275"/>
      <c r="E54" s="275"/>
      <c r="F54" s="376">
        <f t="shared" si="8"/>
        <v>0</v>
      </c>
      <c r="G54" s="376">
        <f t="shared" si="9"/>
        <v>0</v>
      </c>
      <c r="H54" s="379">
        <f t="shared" si="11"/>
        <v>0</v>
      </c>
      <c r="I54" s="379">
        <f t="shared" si="10"/>
        <v>0</v>
      </c>
      <c r="J54" s="377">
        <f t="shared" si="12"/>
        <v>0</v>
      </c>
      <c r="K54" s="189"/>
    </row>
    <row r="55" spans="1:11" s="143" customFormat="1" hidden="1" outlineLevel="1" x14ac:dyDescent="0.25">
      <c r="A55" s="274" t="str">
        <f>CONCATENATE($L$4,"09")</f>
        <v>202109</v>
      </c>
      <c r="B55" s="275"/>
      <c r="C55" s="375"/>
      <c r="D55" s="275"/>
      <c r="E55" s="275"/>
      <c r="F55" s="376">
        <f t="shared" si="8"/>
        <v>0</v>
      </c>
      <c r="G55" s="376">
        <f t="shared" si="9"/>
        <v>0</v>
      </c>
      <c r="H55" s="379">
        <f t="shared" si="11"/>
        <v>0</v>
      </c>
      <c r="I55" s="379">
        <f t="shared" si="10"/>
        <v>0</v>
      </c>
      <c r="J55" s="377">
        <f t="shared" si="12"/>
        <v>0</v>
      </c>
      <c r="K55" s="189"/>
    </row>
    <row r="56" spans="1:11" s="143" customFormat="1" hidden="1" outlineLevel="1" x14ac:dyDescent="0.25">
      <c r="A56" s="274" t="str">
        <f>CONCATENATE($L$4,"10")</f>
        <v>202110</v>
      </c>
      <c r="B56" s="275"/>
      <c r="C56" s="375"/>
      <c r="D56" s="275"/>
      <c r="E56" s="275"/>
      <c r="F56" s="376">
        <f t="shared" si="8"/>
        <v>0</v>
      </c>
      <c r="G56" s="376">
        <f t="shared" si="9"/>
        <v>0</v>
      </c>
      <c r="H56" s="379">
        <f t="shared" si="11"/>
        <v>0</v>
      </c>
      <c r="I56" s="379">
        <f t="shared" ref="I56:I57" si="13">$C$30+D56</f>
        <v>0</v>
      </c>
      <c r="J56" s="377">
        <f t="shared" si="12"/>
        <v>0</v>
      </c>
      <c r="K56" s="189"/>
    </row>
    <row r="57" spans="1:11" s="143" customFormat="1" hidden="1" outlineLevel="1" x14ac:dyDescent="0.25">
      <c r="A57" s="274" t="str">
        <f>CONCATENATE($L$4,"11")</f>
        <v>202111</v>
      </c>
      <c r="B57" s="275"/>
      <c r="C57" s="375"/>
      <c r="D57" s="275"/>
      <c r="E57" s="275"/>
      <c r="F57" s="376">
        <f>C46+D57-E58</f>
        <v>0</v>
      </c>
      <c r="G57" s="376">
        <f t="shared" si="9"/>
        <v>0</v>
      </c>
      <c r="H57" s="379">
        <f t="shared" si="11"/>
        <v>0</v>
      </c>
      <c r="I57" s="379">
        <f t="shared" si="13"/>
        <v>0</v>
      </c>
      <c r="J57" s="377">
        <f t="shared" si="12"/>
        <v>0</v>
      </c>
      <c r="K57" s="189"/>
    </row>
    <row r="58" spans="1:11" s="143" customFormat="1" hidden="1" outlineLevel="1" x14ac:dyDescent="0.25">
      <c r="A58" s="274" t="str">
        <f>CONCATENATE($L$4,"12")</f>
        <v>202112</v>
      </c>
      <c r="B58" s="275"/>
      <c r="C58" s="275"/>
      <c r="D58" s="275"/>
      <c r="E58" s="275"/>
      <c r="F58" s="374"/>
      <c r="G58" s="376">
        <f t="shared" si="9"/>
        <v>0</v>
      </c>
      <c r="H58" s="379">
        <f t="shared" si="11"/>
        <v>0</v>
      </c>
      <c r="I58" s="379">
        <f>C58+D58</f>
        <v>0</v>
      </c>
      <c r="J58" s="377">
        <f>H58+I58</f>
        <v>0</v>
      </c>
      <c r="K58" s="189"/>
    </row>
    <row r="59" spans="1:11" s="143" customFormat="1" ht="15.75" hidden="1" outlineLevel="1" thickBot="1" x14ac:dyDescent="0.3">
      <c r="A59" s="18" t="s">
        <v>25</v>
      </c>
      <c r="B59" s="378"/>
      <c r="C59" s="378"/>
      <c r="D59" s="378"/>
      <c r="E59" s="378"/>
      <c r="F59" s="378"/>
      <c r="G59" s="378"/>
      <c r="H59" s="384"/>
      <c r="I59" s="384"/>
      <c r="J59" s="385"/>
      <c r="K59" s="190"/>
    </row>
    <row r="60" spans="1:11" s="143" customFormat="1" hidden="1" outlineLevel="1" x14ac:dyDescent="0.25">
      <c r="A60" s="187"/>
      <c r="B60" s="145"/>
      <c r="C60" s="145"/>
      <c r="D60" s="145"/>
      <c r="E60" s="145"/>
      <c r="F60" s="145"/>
      <c r="G60" s="387"/>
      <c r="H60" s="387"/>
      <c r="I60" s="387"/>
    </row>
    <row r="61" spans="1:11" s="146" customFormat="1" hidden="1" outlineLevel="1" x14ac:dyDescent="0.25">
      <c r="A61" s="224" t="s">
        <v>240</v>
      </c>
      <c r="B61" s="227" t="s">
        <v>174</v>
      </c>
      <c r="C61" s="225"/>
      <c r="D61" s="225"/>
      <c r="E61" s="225"/>
      <c r="F61" s="225"/>
      <c r="G61" s="225"/>
      <c r="H61" s="225"/>
      <c r="I61" s="226"/>
      <c r="J61" s="156"/>
      <c r="K61" s="156"/>
    </row>
    <row r="62" spans="1:11" s="146" customFormat="1" ht="15.75" hidden="1" outlineLevel="1" thickBot="1" x14ac:dyDescent="0.3">
      <c r="A62" s="147"/>
      <c r="B62" s="147"/>
      <c r="C62" s="147"/>
    </row>
    <row r="63" spans="1:11" s="146" customFormat="1" ht="15.75" collapsed="1" thickBot="1" x14ac:dyDescent="0.3">
      <c r="A63" s="573" t="s">
        <v>132</v>
      </c>
      <c r="B63" s="574"/>
      <c r="C63" s="574"/>
      <c r="D63" s="574"/>
      <c r="E63" s="574"/>
      <c r="F63" s="574"/>
      <c r="G63" s="575"/>
    </row>
    <row r="64" spans="1:11" ht="15.75" thickBot="1" x14ac:dyDescent="0.3">
      <c r="A64" s="147"/>
      <c r="B64" s="147"/>
      <c r="C64" s="147"/>
    </row>
    <row r="65" spans="1:12" s="220" customFormat="1" ht="45.75" customHeight="1" x14ac:dyDescent="0.25">
      <c r="A65" s="568" t="s">
        <v>249</v>
      </c>
      <c r="B65" s="569"/>
      <c r="C65" s="569"/>
      <c r="D65" s="569"/>
      <c r="E65" s="569"/>
      <c r="F65" s="569"/>
      <c r="G65" s="584" t="s">
        <v>271</v>
      </c>
      <c r="H65" s="585"/>
      <c r="I65" s="585"/>
      <c r="J65" s="585"/>
      <c r="K65" s="585"/>
      <c r="L65" s="586"/>
    </row>
    <row r="66" spans="1:12" s="220" customFormat="1" x14ac:dyDescent="0.25">
      <c r="A66" s="382"/>
      <c r="B66" s="380"/>
      <c r="C66" s="380"/>
      <c r="D66" s="380"/>
      <c r="E66" s="380"/>
      <c r="F66" s="380"/>
      <c r="G66" s="381" t="str">
        <f>L4-1&amp;"12"</f>
        <v>202012</v>
      </c>
      <c r="H66" s="469"/>
      <c r="I66" s="470"/>
      <c r="J66" s="470"/>
      <c r="K66" s="470"/>
      <c r="L66" s="471"/>
    </row>
    <row r="67" spans="1:12" s="220" customFormat="1" x14ac:dyDescent="0.25">
      <c r="A67" s="274" t="str">
        <f>CONCATENATE($L$4,"01")</f>
        <v>202101</v>
      </c>
      <c r="B67" s="451"/>
      <c r="C67" s="451"/>
      <c r="D67" s="451"/>
      <c r="E67" s="451"/>
      <c r="F67" s="451"/>
      <c r="G67" s="381" t="str">
        <f>CONCATENATE($L$4,"01")</f>
        <v>202101</v>
      </c>
      <c r="H67" s="469"/>
      <c r="I67" s="470"/>
      <c r="J67" s="470"/>
      <c r="K67" s="470"/>
      <c r="L67" s="471"/>
    </row>
    <row r="68" spans="1:12" s="220" customFormat="1" ht="15" customHeight="1" x14ac:dyDescent="0.25">
      <c r="A68" s="274" t="str">
        <f>CONCATENATE($L$4,"02")</f>
        <v>202102</v>
      </c>
      <c r="B68" s="451"/>
      <c r="C68" s="451"/>
      <c r="D68" s="451"/>
      <c r="E68" s="451"/>
      <c r="F68" s="483"/>
      <c r="G68" s="381" t="str">
        <f>CONCATENATE($L$4,"02")</f>
        <v>202102</v>
      </c>
      <c r="H68" s="469"/>
      <c r="I68" s="470"/>
      <c r="J68" s="470"/>
      <c r="K68" s="470"/>
      <c r="L68" s="471"/>
    </row>
    <row r="69" spans="1:12" s="220" customFormat="1" x14ac:dyDescent="0.25">
      <c r="A69" s="274" t="str">
        <f>CONCATENATE($L$4,"03")</f>
        <v>202103</v>
      </c>
      <c r="B69" s="451"/>
      <c r="C69" s="451"/>
      <c r="D69" s="451"/>
      <c r="E69" s="451"/>
      <c r="F69" s="483"/>
      <c r="G69" s="381" t="str">
        <f>CONCATENATE($L$4,"03")</f>
        <v>202103</v>
      </c>
      <c r="H69" s="469"/>
      <c r="I69" s="470"/>
      <c r="J69" s="470"/>
      <c r="K69" s="470"/>
      <c r="L69" s="471"/>
    </row>
    <row r="70" spans="1:12" s="220" customFormat="1" x14ac:dyDescent="0.25">
      <c r="A70" s="274" t="str">
        <f>CONCATENATE($L$4,"04")</f>
        <v>202104</v>
      </c>
      <c r="B70" s="451"/>
      <c r="C70" s="451"/>
      <c r="D70" s="451"/>
      <c r="E70" s="451"/>
      <c r="F70" s="483"/>
      <c r="G70" s="381" t="str">
        <f>CONCATENATE($L$4,"04")</f>
        <v>202104</v>
      </c>
      <c r="H70" s="469"/>
      <c r="I70" s="470"/>
      <c r="J70" s="470"/>
      <c r="K70" s="470"/>
      <c r="L70" s="471"/>
    </row>
    <row r="71" spans="1:12" s="220" customFormat="1" x14ac:dyDescent="0.25">
      <c r="A71" s="274" t="str">
        <f>CONCATENATE($L$4,"05")</f>
        <v>202105</v>
      </c>
      <c r="B71" s="451"/>
      <c r="C71" s="451"/>
      <c r="D71" s="451"/>
      <c r="E71" s="451"/>
      <c r="F71" s="483"/>
      <c r="G71" s="381" t="str">
        <f>CONCATENATE($L$4,"05")</f>
        <v>202105</v>
      </c>
      <c r="H71" s="469"/>
      <c r="I71" s="470"/>
      <c r="J71" s="470"/>
      <c r="K71" s="470"/>
      <c r="L71" s="471"/>
    </row>
    <row r="72" spans="1:12" s="220" customFormat="1" x14ac:dyDescent="0.25">
      <c r="A72" s="274" t="str">
        <f>CONCATENATE($L$4,"06")</f>
        <v>202106</v>
      </c>
      <c r="B72" s="451"/>
      <c r="C72" s="451"/>
      <c r="D72" s="451"/>
      <c r="E72" s="451"/>
      <c r="F72" s="483"/>
      <c r="G72" s="381" t="str">
        <f>CONCATENATE($L$4,"06")</f>
        <v>202106</v>
      </c>
      <c r="H72" s="469"/>
      <c r="I72" s="470"/>
      <c r="J72" s="470"/>
      <c r="K72" s="470"/>
      <c r="L72" s="471"/>
    </row>
    <row r="73" spans="1:12" s="220" customFormat="1" x14ac:dyDescent="0.25">
      <c r="A73" s="274" t="str">
        <f>CONCATENATE($L$4,"07")</f>
        <v>202107</v>
      </c>
      <c r="B73" s="451"/>
      <c r="C73" s="451"/>
      <c r="D73" s="451"/>
      <c r="E73" s="451"/>
      <c r="F73" s="483"/>
      <c r="G73" s="381" t="str">
        <f>CONCATENATE($L$4,"07")</f>
        <v>202107</v>
      </c>
      <c r="H73" s="469"/>
      <c r="I73" s="470"/>
      <c r="J73" s="470"/>
      <c r="K73" s="470"/>
      <c r="L73" s="471"/>
    </row>
    <row r="74" spans="1:12" s="220" customFormat="1" x14ac:dyDescent="0.25">
      <c r="A74" s="274" t="str">
        <f>CONCATENATE($L$4,"08")</f>
        <v>202108</v>
      </c>
      <c r="B74" s="451"/>
      <c r="C74" s="451"/>
      <c r="D74" s="451"/>
      <c r="E74" s="451"/>
      <c r="F74" s="483"/>
      <c r="G74" s="381" t="str">
        <f>CONCATENATE($L$4,"08")</f>
        <v>202108</v>
      </c>
      <c r="H74" s="469"/>
      <c r="I74" s="470"/>
      <c r="J74" s="470"/>
      <c r="K74" s="470"/>
      <c r="L74" s="471"/>
    </row>
    <row r="75" spans="1:12" s="220" customFormat="1" x14ac:dyDescent="0.25">
      <c r="A75" s="274" t="str">
        <f>CONCATENATE($L$4,"09")</f>
        <v>202109</v>
      </c>
      <c r="B75" s="451"/>
      <c r="C75" s="451"/>
      <c r="D75" s="451"/>
      <c r="E75" s="451"/>
      <c r="F75" s="483"/>
      <c r="G75" s="381" t="str">
        <f>CONCATENATE($L$4,"09")</f>
        <v>202109</v>
      </c>
      <c r="H75" s="469"/>
      <c r="I75" s="470"/>
      <c r="J75" s="470"/>
      <c r="K75" s="470"/>
      <c r="L75" s="471"/>
    </row>
    <row r="76" spans="1:12" s="220" customFormat="1" x14ac:dyDescent="0.25">
      <c r="A76" s="274" t="str">
        <f>CONCATENATE($L$4,"10")</f>
        <v>202110</v>
      </c>
      <c r="B76" s="451"/>
      <c r="C76" s="451"/>
      <c r="D76" s="451"/>
      <c r="E76" s="451"/>
      <c r="F76" s="483"/>
      <c r="G76" s="381" t="str">
        <f>CONCATENATE($L$4,"10")</f>
        <v>202110</v>
      </c>
      <c r="H76" s="469"/>
      <c r="I76" s="470"/>
      <c r="J76" s="470"/>
      <c r="K76" s="470"/>
      <c r="L76" s="471"/>
    </row>
    <row r="77" spans="1:12" s="220" customFormat="1" x14ac:dyDescent="0.25">
      <c r="A77" s="274" t="str">
        <f>CONCATENATE($L$4,"11")</f>
        <v>202111</v>
      </c>
      <c r="B77" s="451"/>
      <c r="C77" s="451"/>
      <c r="D77" s="451"/>
      <c r="E77" s="451"/>
      <c r="F77" s="483"/>
      <c r="G77" s="381" t="str">
        <f>CONCATENATE($L$4,"11")</f>
        <v>202111</v>
      </c>
      <c r="H77" s="581"/>
      <c r="I77" s="582"/>
      <c r="J77" s="582"/>
      <c r="K77" s="582"/>
      <c r="L77" s="583"/>
    </row>
    <row r="78" spans="1:12" s="220" customFormat="1" ht="15.75" thickBot="1" x14ac:dyDescent="0.3">
      <c r="A78" s="150" t="str">
        <f>CONCATENATE($L$4,"12")</f>
        <v>202112</v>
      </c>
      <c r="B78" s="456"/>
      <c r="C78" s="456"/>
      <c r="D78" s="456"/>
      <c r="E78" s="456"/>
      <c r="F78" s="486"/>
      <c r="G78" s="383" t="str">
        <f>CONCATENATE($L$4,"12")</f>
        <v>202112</v>
      </c>
      <c r="H78" s="475"/>
      <c r="I78" s="476"/>
      <c r="J78" s="476"/>
      <c r="K78" s="476"/>
      <c r="L78" s="477"/>
    </row>
  </sheetData>
  <mergeCells count="38">
    <mergeCell ref="B78:F78"/>
    <mergeCell ref="H78:L78"/>
    <mergeCell ref="H75:L75"/>
    <mergeCell ref="B76:F76"/>
    <mergeCell ref="H76:L76"/>
    <mergeCell ref="B77:F77"/>
    <mergeCell ref="H77:L77"/>
    <mergeCell ref="A65:F65"/>
    <mergeCell ref="G65:L65"/>
    <mergeCell ref="H66:L66"/>
    <mergeCell ref="B67:F67"/>
    <mergeCell ref="H67:L67"/>
    <mergeCell ref="A63:G63"/>
    <mergeCell ref="G25:I25"/>
    <mergeCell ref="A1:L1"/>
    <mergeCell ref="B3:L3"/>
    <mergeCell ref="B4:J4"/>
    <mergeCell ref="B5:L5"/>
    <mergeCell ref="B9:F9"/>
    <mergeCell ref="F40:F42"/>
    <mergeCell ref="G10:G12"/>
    <mergeCell ref="H10:H12"/>
    <mergeCell ref="I10:I12"/>
    <mergeCell ref="B68:F68"/>
    <mergeCell ref="H68:L68"/>
    <mergeCell ref="B69:F69"/>
    <mergeCell ref="H69:L69"/>
    <mergeCell ref="B70:F70"/>
    <mergeCell ref="H70:L70"/>
    <mergeCell ref="B74:F74"/>
    <mergeCell ref="H74:L74"/>
    <mergeCell ref="B75:F75"/>
    <mergeCell ref="B71:F71"/>
    <mergeCell ref="H71:L71"/>
    <mergeCell ref="B72:F72"/>
    <mergeCell ref="H72:L72"/>
    <mergeCell ref="B73:F73"/>
    <mergeCell ref="H73:L73"/>
  </mergeCells>
  <conditionalFormatting sqref="I13:I24">
    <cfRule type="expression" dxfId="32" priority="20">
      <formula>I13="DFØ følger opp"</formula>
    </cfRule>
    <cfRule type="expression" dxfId="31" priority="21">
      <formula>I13="Alt OK"</formula>
    </cfRule>
    <cfRule type="expression" dxfId="30" priority="22">
      <formula>I13="Kunde følger opp"</formula>
    </cfRule>
  </conditionalFormatting>
  <hyperlinks>
    <hyperlink ref="A3" location="'Avstemmingsoversikt SRS'!A1" display="Til avst.oversikt" xr:uid="{00000000-0004-0000-1100-000000000000}"/>
  </hyperlinks>
  <pageMargins left="0.7" right="0.7" top="0.75" bottom="0.75" header="0.3" footer="0.3"/>
  <pageSetup paperSize="9" orientation="portrait" r:id="rId1"/>
  <ignoredErrors>
    <ignoredError sqref="E25 B25:D25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Avstemmingskoder" xr:uid="{00000000-0002-0000-1100-000000000000}">
          <x14:formula1>
            <xm:f>Grunnlagsdata!$A$3:$A$5</xm:f>
          </x14:formula1>
          <xm:sqref>I13:I24</xm:sqref>
        </x14:dataValidation>
        <x14:dataValidation type="list" allowBlank="1" showInputMessage="1" showErrorMessage="1" xr:uid="{00000000-0002-0000-1100-000001000000}">
          <x14:formula1>
            <xm:f>Grunnlagsdata!$A$22:$A$23</xm:f>
          </x14:formula1>
          <xm:sqref>K46:K58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13"/>
  <sheetViews>
    <sheetView zoomScaleNormal="100" workbookViewId="0">
      <selection activeCell="B1" sqref="B1"/>
    </sheetView>
  </sheetViews>
  <sheetFormatPr baseColWidth="10" defaultRowHeight="15" x14ac:dyDescent="0.25"/>
  <cols>
    <col min="1" max="1" width="14.7109375" style="146" customWidth="1"/>
    <col min="2" max="3" width="11.42578125" style="146"/>
    <col min="4" max="4" width="17.42578125" style="146" customWidth="1"/>
    <col min="5" max="5" width="14" style="146" customWidth="1"/>
    <col min="6" max="6" width="16.5703125" style="146" customWidth="1"/>
    <col min="7" max="7" width="22" style="146" customWidth="1"/>
    <col min="8" max="8" width="11.42578125" style="146"/>
    <col min="9" max="9" width="13.85546875" style="146" customWidth="1"/>
    <col min="10" max="10" width="16.140625" style="146" customWidth="1"/>
    <col min="11" max="11" width="15.5703125" style="233" customWidth="1"/>
    <col min="12" max="12" width="13.85546875" style="233" customWidth="1"/>
    <col min="13" max="13" width="15.140625" style="146" customWidth="1"/>
    <col min="14" max="14" width="13.42578125" style="146" customWidth="1"/>
    <col min="15" max="15" width="11.42578125" style="146"/>
    <col min="16" max="17" width="16.42578125" style="146" bestFit="1" customWidth="1"/>
    <col min="18" max="16384" width="11.42578125" style="146"/>
  </cols>
  <sheetData>
    <row r="1" spans="1:19" ht="18.75" x14ac:dyDescent="0.3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9" ht="19.5" thickBot="1" x14ac:dyDescent="0.35">
      <c r="A2" s="10" t="s">
        <v>145</v>
      </c>
      <c r="B2" s="5"/>
      <c r="C2" s="5"/>
      <c r="D2" s="11"/>
      <c r="E2" s="11"/>
      <c r="F2" s="11"/>
      <c r="G2" s="12"/>
      <c r="H2" s="11"/>
      <c r="I2" s="11"/>
      <c r="J2" s="11"/>
      <c r="K2" s="11"/>
      <c r="L2" s="5"/>
      <c r="M2" s="5"/>
    </row>
    <row r="3" spans="1:19" ht="19.5" thickBot="1" x14ac:dyDescent="0.35">
      <c r="A3" s="151" t="s">
        <v>14</v>
      </c>
      <c r="B3" s="435" t="s">
        <v>161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7"/>
    </row>
    <row r="4" spans="1:19" ht="15.75" thickBot="1" x14ac:dyDescent="0.3">
      <c r="A4" s="14" t="s">
        <v>2</v>
      </c>
      <c r="B4" s="198">
        <f>+'Avstemmingsoversikt SRS'!B4</f>
        <v>0</v>
      </c>
      <c r="C4" s="17"/>
      <c r="D4" s="17"/>
      <c r="E4" s="17"/>
      <c r="F4" s="17"/>
      <c r="G4" s="17"/>
      <c r="H4" s="17"/>
      <c r="I4" s="17"/>
      <c r="J4" s="17"/>
      <c r="K4" s="17"/>
      <c r="L4" s="14" t="s">
        <v>3</v>
      </c>
      <c r="M4" s="15">
        <f>+'Avstemmingsoversikt SRS'!P4</f>
        <v>2021</v>
      </c>
    </row>
    <row r="5" spans="1:19" ht="15.75" thickBot="1" x14ac:dyDescent="0.3">
      <c r="A5" s="44" t="s">
        <v>19</v>
      </c>
      <c r="B5" s="45" t="s">
        <v>20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7" spans="1:19" x14ac:dyDescent="0.25">
      <c r="A7" s="146" t="s">
        <v>199</v>
      </c>
    </row>
    <row r="8" spans="1:19" ht="15.75" thickBot="1" x14ac:dyDescent="0.3"/>
    <row r="9" spans="1:19" ht="45" customHeight="1" thickBot="1" x14ac:dyDescent="0.3">
      <c r="A9" s="191"/>
      <c r="B9" s="201" t="s">
        <v>154</v>
      </c>
      <c r="C9" s="201" t="s">
        <v>160</v>
      </c>
      <c r="D9" s="201" t="s">
        <v>158</v>
      </c>
      <c r="E9" s="201" t="s">
        <v>159</v>
      </c>
      <c r="F9" s="201" t="s">
        <v>191</v>
      </c>
      <c r="G9" s="201" t="s">
        <v>192</v>
      </c>
      <c r="H9" s="201" t="s">
        <v>193</v>
      </c>
      <c r="I9" s="201" t="s">
        <v>194</v>
      </c>
      <c r="J9" s="237" t="s">
        <v>195</v>
      </c>
      <c r="K9" s="237" t="s">
        <v>198</v>
      </c>
      <c r="L9" s="237" t="s">
        <v>196</v>
      </c>
      <c r="M9" s="202" t="s">
        <v>197</v>
      </c>
      <c r="N9" s="158"/>
      <c r="O9" s="158"/>
      <c r="P9" s="158"/>
      <c r="Q9" s="158"/>
      <c r="R9" s="158"/>
      <c r="S9" s="158"/>
    </row>
    <row r="10" spans="1:19" x14ac:dyDescent="0.25">
      <c r="A10" s="203" t="s">
        <v>48</v>
      </c>
      <c r="B10" s="29">
        <v>1580</v>
      </c>
      <c r="C10" s="29"/>
      <c r="D10" s="29">
        <v>1920</v>
      </c>
      <c r="E10" s="29"/>
      <c r="F10" s="29"/>
      <c r="G10" s="29"/>
      <c r="H10" s="29"/>
      <c r="I10" s="29"/>
      <c r="J10" s="29"/>
      <c r="K10" s="29"/>
      <c r="L10" s="29"/>
      <c r="M10" s="204"/>
      <c r="N10" s="191" t="s">
        <v>7</v>
      </c>
      <c r="O10" s="192" t="s">
        <v>11</v>
      </c>
      <c r="P10" s="193" t="s">
        <v>16</v>
      </c>
    </row>
    <row r="11" spans="1:19" ht="45.75" customHeight="1" x14ac:dyDescent="0.25">
      <c r="A11" s="203" t="s">
        <v>155</v>
      </c>
      <c r="B11" s="206"/>
      <c r="C11" s="206"/>
      <c r="D11" s="206"/>
      <c r="E11" s="206"/>
      <c r="F11" s="206"/>
      <c r="G11" s="29"/>
      <c r="H11" s="29"/>
      <c r="I11" s="29"/>
      <c r="J11" s="29"/>
      <c r="K11" s="29"/>
      <c r="L11" s="29"/>
      <c r="M11" s="29"/>
      <c r="N11" s="24"/>
      <c r="O11" s="196"/>
      <c r="P11" s="21"/>
    </row>
    <row r="12" spans="1:19" ht="46.5" customHeight="1" x14ac:dyDescent="0.25">
      <c r="A12" s="203" t="s">
        <v>156</v>
      </c>
      <c r="B12" s="206"/>
      <c r="C12" s="206"/>
      <c r="D12" s="206"/>
      <c r="E12" s="206"/>
      <c r="F12" s="206"/>
      <c r="G12" s="29"/>
      <c r="H12" s="29"/>
      <c r="I12" s="29"/>
      <c r="J12" s="29"/>
      <c r="K12" s="29"/>
      <c r="L12" s="29"/>
      <c r="M12" s="29"/>
      <c r="N12" s="24"/>
      <c r="O12" s="196"/>
      <c r="P12" s="21"/>
    </row>
    <row r="13" spans="1:19" ht="46.5" customHeight="1" thickBot="1" x14ac:dyDescent="0.3">
      <c r="A13" s="205" t="s">
        <v>157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8"/>
      <c r="N13" s="194"/>
      <c r="O13" s="197"/>
      <c r="P13" s="153"/>
    </row>
  </sheetData>
  <mergeCells count="1">
    <mergeCell ref="B3:M3"/>
  </mergeCells>
  <conditionalFormatting sqref="P11:P13">
    <cfRule type="expression" dxfId="56" priority="1">
      <formula>P11="DFØ følger opp"</formula>
    </cfRule>
    <cfRule type="expression" dxfId="55" priority="3">
      <formula>P11="Alt OK"</formula>
    </cfRule>
    <cfRule type="expression" dxfId="54" priority="4">
      <formula>P11="Kunde følger opp"</formula>
    </cfRule>
  </conditionalFormatting>
  <hyperlinks>
    <hyperlink ref="A3" location="'Avstemmingsoversikt SRS'!A1" display="Til avst.oversikt" xr:uid="{00000000-0004-0000-1400-000000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vstemmingskoder" xr:uid="{00000000-0002-0000-1400-000000000000}">
          <x14:formula1>
            <xm:f>Grunnlagsdata!$A$10:$A$11</xm:f>
          </x14:formula1>
          <xm:sqref>P11:P13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zoomScale="80" zoomScaleNormal="80" workbookViewId="0">
      <selection activeCell="B28" sqref="B28"/>
    </sheetView>
  </sheetViews>
  <sheetFormatPr baseColWidth="10" defaultRowHeight="18.75" x14ac:dyDescent="0.3"/>
  <cols>
    <col min="1" max="1" width="13.140625" style="100" customWidth="1"/>
    <col min="2" max="2" width="103.5703125" style="99" customWidth="1"/>
    <col min="3" max="4" width="16.28515625" style="101" customWidth="1"/>
    <col min="5" max="16384" width="11.42578125" style="30"/>
  </cols>
  <sheetData>
    <row r="1" spans="1:4" s="106" customFormat="1" ht="21" x14ac:dyDescent="0.35">
      <c r="A1" s="394" t="str">
        <f>CONCATENATE("AVSTEMMINGSMAPPEN SRS"," ",'Avstemmingsoversikt SRS'!P4," ","")</f>
        <v xml:space="preserve">AVSTEMMINGSMAPPEN SRS 2021 </v>
      </c>
      <c r="B1" s="395"/>
      <c r="C1" s="395"/>
      <c r="D1" s="396"/>
    </row>
    <row r="2" spans="1:4" s="106" customFormat="1" ht="19.5" thickBot="1" x14ac:dyDescent="0.35">
      <c r="A2" s="391" t="s">
        <v>78</v>
      </c>
      <c r="B2" s="392"/>
      <c r="C2" s="392"/>
      <c r="D2" s="393"/>
    </row>
    <row r="3" spans="1:4" s="97" customFormat="1" x14ac:dyDescent="0.3">
      <c r="A3" s="399"/>
      <c r="B3" s="400"/>
      <c r="C3" s="397" t="s">
        <v>79</v>
      </c>
      <c r="D3" s="398"/>
    </row>
    <row r="4" spans="1:4" x14ac:dyDescent="0.3">
      <c r="A4" s="388" t="str">
        <f>+'Avstemmingsoversikt SRS'!A8</f>
        <v>Avstemming og kontroller vedrørende anleggsmidler</v>
      </c>
      <c r="B4" s="389"/>
      <c r="C4" s="336" t="s">
        <v>0</v>
      </c>
      <c r="D4" s="337" t="s">
        <v>1</v>
      </c>
    </row>
    <row r="5" spans="1:4" s="98" customFormat="1" x14ac:dyDescent="0.3">
      <c r="A5" s="353" t="str">
        <f>+'Avstemmingsoversikt SRS'!A9</f>
        <v>S01</v>
      </c>
      <c r="B5" s="354" t="str">
        <f>+'Avstemmingsoversikt SRS'!B9</f>
        <v>Avstemming hovedbok mot anleggsverdiregnskap (XAT02)</v>
      </c>
      <c r="C5" s="344" t="s">
        <v>80</v>
      </c>
      <c r="D5" s="345" t="s">
        <v>80</v>
      </c>
    </row>
    <row r="6" spans="1:4" s="98" customFormat="1" x14ac:dyDescent="0.3">
      <c r="A6" s="353" t="str">
        <f>+'Avstemmingsoversikt SRS'!A10</f>
        <v>S02</v>
      </c>
      <c r="B6" s="354" t="str">
        <f>+'Avstemmingsoversikt SRS'!B10</f>
        <v>Avstemming av statens finansiering av immaterielle eiendeler og varige driftmidler</v>
      </c>
      <c r="C6" s="344" t="s">
        <v>136</v>
      </c>
      <c r="D6" s="345" t="s">
        <v>80</v>
      </c>
    </row>
    <row r="7" spans="1:4" s="98" customFormat="1" x14ac:dyDescent="0.3">
      <c r="A7" s="353" t="str">
        <f>+'Avstemmingsoversikt SRS'!A11</f>
        <v>S03</v>
      </c>
      <c r="B7" s="354" t="str">
        <f>+'Avstemmingsoversikt SRS'!B11</f>
        <v>Avstemming av aktivert driftsbevilgning</v>
      </c>
      <c r="C7" s="344" t="s">
        <v>136</v>
      </c>
      <c r="D7" s="345" t="s">
        <v>80</v>
      </c>
    </row>
    <row r="8" spans="1:4" s="98" customFormat="1" x14ac:dyDescent="0.3">
      <c r="A8" s="353" t="str">
        <f>+'Avstemmingsoversikt SRS'!A12</f>
        <v>S04</v>
      </c>
      <c r="B8" s="354" t="str">
        <f>+'Avstemmingsoversikt SRS'!B12</f>
        <v>Kontroll av bokført gevinst/tap ved salg og utrangering av anleggsmidler</v>
      </c>
      <c r="C8" s="344" t="s">
        <v>80</v>
      </c>
      <c r="D8" s="345" t="s">
        <v>80</v>
      </c>
    </row>
    <row r="9" spans="1:4" x14ac:dyDescent="0.3">
      <c r="A9" s="388" t="str">
        <f>+'Avstemmingsoversikt SRS'!A13</f>
        <v>Avstemming av innteksført driftsbevilgning</v>
      </c>
      <c r="B9" s="389"/>
      <c r="C9" s="346"/>
      <c r="D9" s="347"/>
    </row>
    <row r="10" spans="1:4" s="98" customFormat="1" x14ac:dyDescent="0.3">
      <c r="A10" s="353" t="str">
        <f>+'Avstemmingsoversikt SRS'!A14</f>
        <v>S06</v>
      </c>
      <c r="B10" s="355" t="str">
        <f>+'Avstemmingsoversikt SRS'!B14</f>
        <v>Avstemming av inntektsført bevilgning (nto)</v>
      </c>
      <c r="C10" s="344" t="s">
        <v>81</v>
      </c>
      <c r="D10" s="345" t="s">
        <v>80</v>
      </c>
    </row>
    <row r="11" spans="1:4" s="98" customFormat="1" x14ac:dyDescent="0.3">
      <c r="A11" s="353" t="str">
        <f>+'Avstemmingsoversikt SRS'!A15</f>
        <v>S07</v>
      </c>
      <c r="B11" s="355" t="str">
        <f>+'Avstemmingsoversikt SRS'!B15</f>
        <v>Spesifikasjon av konto 216, 217 og 218</v>
      </c>
      <c r="C11" s="344" t="s">
        <v>81</v>
      </c>
      <c r="D11" s="345" t="s">
        <v>80</v>
      </c>
    </row>
    <row r="12" spans="1:4" x14ac:dyDescent="0.3">
      <c r="A12" s="388" t="str">
        <f>+'Avstemmingsoversikt SRS'!A16</f>
        <v>Kontroll av periodiserte inntekter og kostnader</v>
      </c>
      <c r="B12" s="389"/>
      <c r="C12" s="346"/>
      <c r="D12" s="347"/>
    </row>
    <row r="13" spans="1:4" x14ac:dyDescent="0.3">
      <c r="A13" s="353" t="str">
        <f>+'Avstemmingsoversikt SRS'!A17</f>
        <v>S08</v>
      </c>
      <c r="B13" s="354" t="str">
        <f>+'Avstemmingsoversikt SRS'!B17</f>
        <v>Spesifikasjon av andre balansekonti SRS</v>
      </c>
      <c r="C13" s="344" t="s">
        <v>80</v>
      </c>
      <c r="D13" s="345" t="s">
        <v>80</v>
      </c>
    </row>
    <row r="14" spans="1:4" x14ac:dyDescent="0.3">
      <c r="A14" s="353" t="str">
        <f>+'Avstemmingsoversikt SRS'!A18</f>
        <v>S09</v>
      </c>
      <c r="B14" s="354" t="str">
        <f>+'Avstemmingsoversikt SRS'!B18</f>
        <v>Kontroll av poster med periodiseringsnøkkel (1700, 1790 og 2900)</v>
      </c>
      <c r="C14" s="344" t="s">
        <v>80</v>
      </c>
      <c r="D14" s="345" t="s">
        <v>80</v>
      </c>
    </row>
    <row r="15" spans="1:4" s="321" customFormat="1" x14ac:dyDescent="0.3">
      <c r="A15" s="388" t="str">
        <f>'Avstemmingsoversikt SRS'!A19:P19</f>
        <v>Avstemming av påløpte lønnskostnader</v>
      </c>
      <c r="B15" s="389"/>
      <c r="C15" s="388"/>
      <c r="D15" s="390"/>
    </row>
    <row r="16" spans="1:4" x14ac:dyDescent="0.3">
      <c r="A16" s="353" t="str">
        <f>+'Avstemmingsoversikt SRS'!A20</f>
        <v>S10</v>
      </c>
      <c r="B16" s="354" t="str">
        <f>+'Avstemmingsoversikt SRS'!B20</f>
        <v>Kontroll av avsetning av påløpte refusjoner fra NAV</v>
      </c>
      <c r="C16" s="344" t="s">
        <v>80</v>
      </c>
      <c r="D16" s="345" t="s">
        <v>80</v>
      </c>
    </row>
    <row r="17" spans="1:4" x14ac:dyDescent="0.3">
      <c r="A17" s="353" t="str">
        <f>+'Avstemmingsoversikt SRS'!A21</f>
        <v>S14</v>
      </c>
      <c r="B17" s="354" t="str">
        <f>+'Avstemmingsoversikt SRS'!B21</f>
        <v>Avstemming av påløpt lønnkostnad</v>
      </c>
      <c r="C17" s="344" t="s">
        <v>81</v>
      </c>
      <c r="D17" s="345" t="s">
        <v>80</v>
      </c>
    </row>
    <row r="18" spans="1:4" x14ac:dyDescent="0.3">
      <c r="A18" s="353" t="str">
        <f>+'Avstemmingsoversikt SRS'!A22</f>
        <v>S15</v>
      </c>
      <c r="B18" s="354" t="str">
        <f>+'Avstemmingsoversikt SRS'!B22</f>
        <v>Avstemming av påløpt arbeidsgiveravgift</v>
      </c>
      <c r="C18" s="344" t="s">
        <v>80</v>
      </c>
      <c r="D18" s="345" t="s">
        <v>80</v>
      </c>
    </row>
    <row r="19" spans="1:4" s="321" customFormat="1" x14ac:dyDescent="0.3">
      <c r="A19" s="388" t="str">
        <f>'Avstemmingsoversikt SRS'!A23:P23</f>
        <v>Andre kontroller/intern kontroll</v>
      </c>
      <c r="B19" s="389"/>
      <c r="C19" s="388"/>
      <c r="D19" s="390"/>
    </row>
    <row r="20" spans="1:4" ht="19.5" thickBot="1" x14ac:dyDescent="0.35">
      <c r="A20" s="356" t="str">
        <f>+'Avstemmingsoversikt SRS'!A24</f>
        <v>S16</v>
      </c>
      <c r="B20" s="357" t="str">
        <f>+'Avstemmingsoversikt SRS'!B24</f>
        <v>Sjekkliste ved delårsavslutning</v>
      </c>
      <c r="C20" s="358" t="s">
        <v>80</v>
      </c>
      <c r="D20" s="359" t="s">
        <v>80</v>
      </c>
    </row>
    <row r="21" spans="1:4" x14ac:dyDescent="0.3">
      <c r="A21" s="105" t="s">
        <v>135</v>
      </c>
    </row>
    <row r="22" spans="1:4" x14ac:dyDescent="0.3">
      <c r="A22" s="105"/>
    </row>
    <row r="23" spans="1:4" x14ac:dyDescent="0.3">
      <c r="A23" s="105"/>
    </row>
    <row r="24" spans="1:4" x14ac:dyDescent="0.3">
      <c r="A24" s="105"/>
    </row>
    <row r="25" spans="1:4" x14ac:dyDescent="0.3">
      <c r="A25" s="105"/>
    </row>
    <row r="26" spans="1:4" x14ac:dyDescent="0.3">
      <c r="A26" s="105"/>
    </row>
  </sheetData>
  <mergeCells count="11">
    <mergeCell ref="A1:D1"/>
    <mergeCell ref="A12:B12"/>
    <mergeCell ref="A9:B9"/>
    <mergeCell ref="A4:B4"/>
    <mergeCell ref="C3:D3"/>
    <mergeCell ref="A3:B3"/>
    <mergeCell ref="A15:B15"/>
    <mergeCell ref="C15:D15"/>
    <mergeCell ref="A19:B19"/>
    <mergeCell ref="C19:D19"/>
    <mergeCell ref="A2:D2"/>
  </mergeCells>
  <pageMargins left="0.7" right="0.7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4"/>
  <sheetViews>
    <sheetView showZeros="0" tabSelected="1" zoomScale="80" zoomScaleNormal="80" workbookViewId="0">
      <pane ySplit="7" topLeftCell="A8" activePane="bottomLeft" state="frozen"/>
      <selection activeCell="A3" sqref="A3"/>
      <selection pane="bottomLeft" sqref="A1:P1"/>
    </sheetView>
  </sheetViews>
  <sheetFormatPr baseColWidth="10" defaultRowHeight="15" x14ac:dyDescent="0.25"/>
  <cols>
    <col min="1" max="1" width="22.85546875" style="1" customWidth="1"/>
    <col min="2" max="2" width="11.42578125" style="1" customWidth="1"/>
    <col min="3" max="3" width="18.140625" style="1" customWidth="1"/>
    <col min="4" max="4" width="34" style="1" customWidth="1"/>
    <col min="5" max="16" width="17.7109375" style="1" customWidth="1"/>
    <col min="17" max="17" width="7.140625" style="1" bestFit="1" customWidth="1"/>
    <col min="18" max="18" width="10.140625" style="1" bestFit="1" customWidth="1"/>
    <col min="19" max="19" width="13" style="1" bestFit="1" customWidth="1"/>
    <col min="20" max="20" width="7.140625" style="1" bestFit="1" customWidth="1"/>
    <col min="21" max="21" width="10.140625" style="1" bestFit="1" customWidth="1"/>
    <col min="22" max="22" width="13" style="1" bestFit="1" customWidth="1"/>
    <col min="23" max="23" width="7.140625" style="1" bestFit="1" customWidth="1"/>
    <col min="24" max="24" width="10.140625" style="1" bestFit="1" customWidth="1"/>
    <col min="25" max="25" width="13" style="1" bestFit="1" customWidth="1"/>
    <col min="26" max="26" width="7.140625" style="1" bestFit="1" customWidth="1"/>
    <col min="27" max="27" width="10.140625" style="1" bestFit="1" customWidth="1"/>
    <col min="28" max="28" width="13" style="1" bestFit="1" customWidth="1"/>
    <col min="29" max="29" width="7.140625" style="1" bestFit="1" customWidth="1"/>
    <col min="30" max="30" width="10.140625" style="1" bestFit="1" customWidth="1"/>
    <col min="31" max="31" width="13" style="1" bestFit="1" customWidth="1"/>
    <col min="32" max="16384" width="11.42578125" style="1"/>
  </cols>
  <sheetData>
    <row r="1" spans="1:16" ht="23.25" x14ac:dyDescent="0.35">
      <c r="A1" s="401" t="s">
        <v>13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9.5" thickBot="1" x14ac:dyDescent="0.35">
      <c r="A2" s="2"/>
      <c r="B2" s="3"/>
      <c r="C2" s="4"/>
      <c r="D2" s="4"/>
      <c r="E2" s="4"/>
      <c r="F2" s="4"/>
      <c r="G2" s="4"/>
      <c r="H2" s="4"/>
      <c r="I2" s="3"/>
      <c r="J2" s="3"/>
    </row>
    <row r="3" spans="1:16" s="3" customFormat="1" ht="18.75" x14ac:dyDescent="0.3">
      <c r="A3" s="402" t="s">
        <v>87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4"/>
    </row>
    <row r="4" spans="1:16" s="3" customFormat="1" ht="18.75" x14ac:dyDescent="0.3">
      <c r="A4" s="210" t="s">
        <v>2</v>
      </c>
      <c r="B4" s="410"/>
      <c r="C4" s="411"/>
      <c r="D4" s="411"/>
      <c r="E4" s="411"/>
      <c r="F4" s="411"/>
      <c r="G4" s="411"/>
      <c r="H4" s="411"/>
      <c r="I4" s="412"/>
      <c r="J4" s="409" t="str">
        <f>+IF(L4="","VELG TILKNYTNINGSFORM →","Type virksomhet:")</f>
        <v>Type virksomhet:</v>
      </c>
      <c r="K4" s="409"/>
      <c r="L4" s="407" t="s">
        <v>84</v>
      </c>
      <c r="M4" s="407"/>
      <c r="N4" s="407"/>
      <c r="O4" s="209" t="s">
        <v>3</v>
      </c>
      <c r="P4" s="211">
        <v>2021</v>
      </c>
    </row>
    <row r="5" spans="1:16" s="3" customFormat="1" ht="19.5" thickBot="1" x14ac:dyDescent="0.35">
      <c r="A5" s="9" t="s">
        <v>162</v>
      </c>
      <c r="B5" s="416" t="s">
        <v>236</v>
      </c>
      <c r="C5" s="417"/>
      <c r="D5" s="213" t="s">
        <v>163</v>
      </c>
      <c r="E5" s="212" t="s">
        <v>237</v>
      </c>
      <c r="F5" s="213" t="s">
        <v>164</v>
      </c>
      <c r="G5" s="416" t="s">
        <v>165</v>
      </c>
      <c r="H5" s="417"/>
      <c r="I5" s="213" t="s">
        <v>166</v>
      </c>
      <c r="J5" s="418" t="s">
        <v>167</v>
      </c>
      <c r="K5" s="419"/>
      <c r="L5" s="214" t="s">
        <v>168</v>
      </c>
      <c r="M5" s="416"/>
      <c r="N5" s="420"/>
      <c r="O5" s="420"/>
      <c r="P5" s="417"/>
    </row>
    <row r="6" spans="1:16" s="7" customFormat="1" ht="16.5" thickBot="1" x14ac:dyDescent="0.3">
      <c r="A6" s="6"/>
    </row>
    <row r="7" spans="1:16" s="7" customFormat="1" ht="32.25" customHeight="1" x14ac:dyDescent="0.25">
      <c r="A7" s="317" t="s">
        <v>4</v>
      </c>
      <c r="B7" s="405" t="s">
        <v>38</v>
      </c>
      <c r="C7" s="406"/>
      <c r="D7" s="406"/>
      <c r="E7" s="318" t="str">
        <f>CONCATENATE($P$4,"01")</f>
        <v>202101</v>
      </c>
      <c r="F7" s="318" t="str">
        <f>CONCATENATE($P$4,"02")</f>
        <v>202102</v>
      </c>
      <c r="G7" s="318" t="str">
        <f>CONCATENATE($P$4,"03")</f>
        <v>202103</v>
      </c>
      <c r="H7" s="318" t="str">
        <f>CONCATENATE($P$4,"04")</f>
        <v>202104</v>
      </c>
      <c r="I7" s="318" t="str">
        <f>CONCATENATE($P$4,"05")</f>
        <v>202105</v>
      </c>
      <c r="J7" s="318" t="str">
        <f>CONCATENATE($P$4,"06")</f>
        <v>202106</v>
      </c>
      <c r="K7" s="318" t="str">
        <f>CONCATENATE($P$4,"07")</f>
        <v>202107</v>
      </c>
      <c r="L7" s="318" t="str">
        <f>CONCATENATE($P$4,"08")</f>
        <v>202108</v>
      </c>
      <c r="M7" s="318" t="str">
        <f>CONCATENATE($P$4,"09")</f>
        <v>202109</v>
      </c>
      <c r="N7" s="318" t="str">
        <f>CONCATENATE($P$4,"10")</f>
        <v>202110</v>
      </c>
      <c r="O7" s="318" t="str">
        <f>CONCATENATE($P$4,"11")</f>
        <v>202111</v>
      </c>
      <c r="P7" s="319" t="str">
        <f>CONCATENATE($P$4,"12")</f>
        <v>202112</v>
      </c>
    </row>
    <row r="8" spans="1:16" ht="30" customHeight="1" x14ac:dyDescent="0.25">
      <c r="A8" s="413" t="s">
        <v>44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5"/>
    </row>
    <row r="9" spans="1:16" ht="30" customHeight="1" x14ac:dyDescent="0.25">
      <c r="A9" s="348" t="s">
        <v>39</v>
      </c>
      <c r="B9" s="408" t="str">
        <f>'S01 Avst. HB mot ANL'!B3:G3</f>
        <v>Avstemming hovedbok mot anleggsverdiregnskap (XAT02)</v>
      </c>
      <c r="C9" s="408"/>
      <c r="D9" s="408"/>
      <c r="E9" s="340">
        <f>'S01 Avst. HB mot ANL'!$I$9</f>
        <v>0</v>
      </c>
      <c r="F9" s="340">
        <f>'S01 Avst. HB mot ANL'!$I$10</f>
        <v>0</v>
      </c>
      <c r="G9" s="340">
        <f>'S01 Avst. HB mot ANL'!$I$11</f>
        <v>0</v>
      </c>
      <c r="H9" s="340">
        <f>'S01 Avst. HB mot ANL'!$I$12</f>
        <v>0</v>
      </c>
      <c r="I9" s="340">
        <f>'S01 Avst. HB mot ANL'!$I$13</f>
        <v>0</v>
      </c>
      <c r="J9" s="340">
        <f>'S01 Avst. HB mot ANL'!$I$14</f>
        <v>0</v>
      </c>
      <c r="K9" s="340">
        <f>'S01 Avst. HB mot ANL'!$I$15</f>
        <v>0</v>
      </c>
      <c r="L9" s="340">
        <f>'S01 Avst. HB mot ANL'!$I$16</f>
        <v>0</v>
      </c>
      <c r="M9" s="340">
        <f>'S01 Avst. HB mot ANL'!$I$17</f>
        <v>0</v>
      </c>
      <c r="N9" s="340">
        <f>'S01 Avst. HB mot ANL'!$I$18</f>
        <v>0</v>
      </c>
      <c r="O9" s="340">
        <f>'S01 Avst. HB mot ANL'!$I$19</f>
        <v>0</v>
      </c>
      <c r="P9" s="341">
        <f>'S01 Avst. HB mot ANL'!$I$20</f>
        <v>0</v>
      </c>
    </row>
    <row r="10" spans="1:16" ht="30" customHeight="1" x14ac:dyDescent="0.25">
      <c r="A10" s="348" t="s">
        <v>40</v>
      </c>
      <c r="B10" s="408" t="str">
        <f>'S02 Avst. forpliktelse og avskr'!B3:J3</f>
        <v>Avstemming av statens finansiering av immaterielle eiendeler og varige driftmidler</v>
      </c>
      <c r="C10" s="408"/>
      <c r="D10" s="408"/>
      <c r="E10" s="340">
        <f>'S02 Avst. forpliktelse og avskr'!$J$12</f>
        <v>0</v>
      </c>
      <c r="F10" s="340">
        <f>'S02 Avst. forpliktelse og avskr'!$J$13</f>
        <v>0</v>
      </c>
      <c r="G10" s="340">
        <f>'S02 Avst. forpliktelse og avskr'!$J$14</f>
        <v>0</v>
      </c>
      <c r="H10" s="340">
        <f>'S02 Avst. forpliktelse og avskr'!$J$15</f>
        <v>0</v>
      </c>
      <c r="I10" s="340">
        <f>'S02 Avst. forpliktelse og avskr'!$J$16</f>
        <v>0</v>
      </c>
      <c r="J10" s="340">
        <f>'S02 Avst. forpliktelse og avskr'!$J$17</f>
        <v>0</v>
      </c>
      <c r="K10" s="340">
        <f>'S02 Avst. forpliktelse og avskr'!$J$18</f>
        <v>0</v>
      </c>
      <c r="L10" s="340">
        <f>'S02 Avst. forpliktelse og avskr'!$J$19</f>
        <v>0</v>
      </c>
      <c r="M10" s="340">
        <f>'S02 Avst. forpliktelse og avskr'!$J$20</f>
        <v>0</v>
      </c>
      <c r="N10" s="340">
        <f>'S02 Avst. forpliktelse og avskr'!$J$21</f>
        <v>0</v>
      </c>
      <c r="O10" s="340">
        <f>'S02 Avst. forpliktelse og avskr'!$J$22</f>
        <v>0</v>
      </c>
      <c r="P10" s="341">
        <f>'S02 Avst. forpliktelse og avskr'!$J$23</f>
        <v>0</v>
      </c>
    </row>
    <row r="11" spans="1:16" ht="30" customHeight="1" x14ac:dyDescent="0.25">
      <c r="A11" s="348" t="s">
        <v>41</v>
      </c>
      <c r="B11" s="408" t="str">
        <f>'S03 Avst. aktivert driftsbev.'!B3:G3</f>
        <v>Avstemming av aktivert driftsbevilgning</v>
      </c>
      <c r="C11" s="408"/>
      <c r="D11" s="408"/>
      <c r="E11" s="340">
        <f>+'S03 Avst. aktivert driftsbev.'!$G11</f>
        <v>0</v>
      </c>
      <c r="F11" s="340">
        <f>+'S03 Avst. aktivert driftsbev.'!$G12</f>
        <v>0</v>
      </c>
      <c r="G11" s="340">
        <f>+'S03 Avst. aktivert driftsbev.'!$G13</f>
        <v>0</v>
      </c>
      <c r="H11" s="340">
        <f>+'S03 Avst. aktivert driftsbev.'!$G14</f>
        <v>0</v>
      </c>
      <c r="I11" s="340">
        <f>+'S03 Avst. aktivert driftsbev.'!$G15</f>
        <v>0</v>
      </c>
      <c r="J11" s="340">
        <f>+'S03 Avst. aktivert driftsbev.'!$G16</f>
        <v>0</v>
      </c>
      <c r="K11" s="340">
        <f>+'S03 Avst. aktivert driftsbev.'!$G17</f>
        <v>0</v>
      </c>
      <c r="L11" s="340">
        <f>+'S03 Avst. aktivert driftsbev.'!$G18</f>
        <v>0</v>
      </c>
      <c r="M11" s="340">
        <f>+'S03 Avst. aktivert driftsbev.'!$G19</f>
        <v>0</v>
      </c>
      <c r="N11" s="340">
        <f>+'S03 Avst. aktivert driftsbev.'!$G20</f>
        <v>0</v>
      </c>
      <c r="O11" s="340">
        <f>+'S03 Avst. aktivert driftsbev.'!$G21</f>
        <v>0</v>
      </c>
      <c r="P11" s="341">
        <f>+'S03 Avst. aktivert driftsbev.'!$G22</f>
        <v>0</v>
      </c>
    </row>
    <row r="12" spans="1:16" ht="30" customHeight="1" x14ac:dyDescent="0.25">
      <c r="A12" s="348" t="s">
        <v>42</v>
      </c>
      <c r="B12" s="408" t="str">
        <f>'S04 Kontroll gevinst og tap'!B3:L3</f>
        <v>Kontroll av bokført gevinst/tap ved salg og utrangering av anleggsmidler</v>
      </c>
      <c r="C12" s="408"/>
      <c r="D12" s="408"/>
      <c r="E12" s="340">
        <f>'S04 Kontroll gevinst og tap'!$K$10</f>
        <v>0</v>
      </c>
      <c r="F12" s="340">
        <f>'S04 Kontroll gevinst og tap'!$K$11</f>
        <v>0</v>
      </c>
      <c r="G12" s="340">
        <f>'S04 Kontroll gevinst og tap'!$K$12</f>
        <v>0</v>
      </c>
      <c r="H12" s="340">
        <f>'S04 Kontroll gevinst og tap'!$K$13</f>
        <v>0</v>
      </c>
      <c r="I12" s="340">
        <f>'S04 Kontroll gevinst og tap'!$K$14</f>
        <v>0</v>
      </c>
      <c r="J12" s="340">
        <f>'S04 Kontroll gevinst og tap'!$K$15</f>
        <v>0</v>
      </c>
      <c r="K12" s="340">
        <f>'S04 Kontroll gevinst og tap'!$K$16</f>
        <v>0</v>
      </c>
      <c r="L12" s="340">
        <f>'S04 Kontroll gevinst og tap'!$K$17</f>
        <v>0</v>
      </c>
      <c r="M12" s="340">
        <f>'S04 Kontroll gevinst og tap'!$K$18</f>
        <v>0</v>
      </c>
      <c r="N12" s="340">
        <f>'S04 Kontroll gevinst og tap'!$K$19</f>
        <v>0</v>
      </c>
      <c r="O12" s="340">
        <f>'S04 Kontroll gevinst og tap'!$K$20</f>
        <v>0</v>
      </c>
      <c r="P12" s="341">
        <f>'S04 Kontroll gevinst og tap'!$K$21</f>
        <v>0</v>
      </c>
    </row>
    <row r="13" spans="1:16" ht="30" customHeight="1" x14ac:dyDescent="0.25">
      <c r="A13" s="413" t="s">
        <v>45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5"/>
    </row>
    <row r="14" spans="1:16" s="147" customFormat="1" ht="30" customHeight="1" x14ac:dyDescent="0.25">
      <c r="A14" s="348" t="s">
        <v>43</v>
      </c>
      <c r="B14" s="408" t="str">
        <f>'S06 Avst. innt.føring NTO'!B3:I3</f>
        <v>Avstemming av inntektsført bevilgning (nto)</v>
      </c>
      <c r="C14" s="408"/>
      <c r="D14" s="408"/>
      <c r="E14" s="340">
        <f>'S06 Avst. innt.føring NTO'!$I11</f>
        <v>0</v>
      </c>
      <c r="F14" s="340">
        <f>'S06 Avst. innt.føring NTO'!$I12</f>
        <v>0</v>
      </c>
      <c r="G14" s="340">
        <f>'S06 Avst. innt.føring NTO'!$I13</f>
        <v>0</v>
      </c>
      <c r="H14" s="340">
        <f>'S06 Avst. innt.føring NTO'!$I14</f>
        <v>0</v>
      </c>
      <c r="I14" s="340">
        <f>'S06 Avst. innt.føring NTO'!$I15</f>
        <v>0</v>
      </c>
      <c r="J14" s="340">
        <f>'S06 Avst. innt.føring NTO'!$I16</f>
        <v>0</v>
      </c>
      <c r="K14" s="340">
        <f>'S06 Avst. innt.føring NTO'!$I17</f>
        <v>0</v>
      </c>
      <c r="L14" s="340">
        <f>'S06 Avst. innt.føring NTO'!$I18</f>
        <v>0</v>
      </c>
      <c r="M14" s="340">
        <f>'S06 Avst. innt.føring NTO'!$I19</f>
        <v>0</v>
      </c>
      <c r="N14" s="340">
        <f>'S06 Avst. innt.føring NTO'!$I20</f>
        <v>0</v>
      </c>
      <c r="O14" s="340">
        <f>'S06 Avst. innt.føring NTO'!$I21</f>
        <v>0</v>
      </c>
      <c r="P14" s="341">
        <f>'S06 Avst. innt.føring NTO'!$I22</f>
        <v>0</v>
      </c>
    </row>
    <row r="15" spans="1:16" ht="30" customHeight="1" x14ac:dyDescent="0.25">
      <c r="A15" s="348" t="s">
        <v>128</v>
      </c>
      <c r="B15" s="408" t="str">
        <f>+'S07 Spesifikasjon konto 216-218'!B3:P3</f>
        <v>Spesifikasjon av konto 216, 217 og 218</v>
      </c>
      <c r="C15" s="408"/>
      <c r="D15" s="408"/>
      <c r="E15" s="338">
        <f>'S07 Spesifikasjon konto 216-218'!E48</f>
        <v>0</v>
      </c>
      <c r="F15" s="338">
        <f>'S07 Spesifikasjon konto 216-218'!F48</f>
        <v>0</v>
      </c>
      <c r="G15" s="338">
        <f>'S07 Spesifikasjon konto 216-218'!G48</f>
        <v>0</v>
      </c>
      <c r="H15" s="338">
        <f>'S07 Spesifikasjon konto 216-218'!H48</f>
        <v>0</v>
      </c>
      <c r="I15" s="338">
        <f>'S07 Spesifikasjon konto 216-218'!I48</f>
        <v>0</v>
      </c>
      <c r="J15" s="338">
        <f>'S07 Spesifikasjon konto 216-218'!J48</f>
        <v>0</v>
      </c>
      <c r="K15" s="338">
        <f>'S07 Spesifikasjon konto 216-218'!K48</f>
        <v>0</v>
      </c>
      <c r="L15" s="338">
        <f>'S07 Spesifikasjon konto 216-218'!L48</f>
        <v>0</v>
      </c>
      <c r="M15" s="338">
        <f>'S07 Spesifikasjon konto 216-218'!M48</f>
        <v>0</v>
      </c>
      <c r="N15" s="338">
        <f>'S07 Spesifikasjon konto 216-218'!N48</f>
        <v>0</v>
      </c>
      <c r="O15" s="338">
        <f>'S07 Spesifikasjon konto 216-218'!O48</f>
        <v>0</v>
      </c>
      <c r="P15" s="339">
        <f>'S07 Spesifikasjon konto 216-218'!P48</f>
        <v>0</v>
      </c>
    </row>
    <row r="16" spans="1:16" ht="30" customHeight="1" x14ac:dyDescent="0.25">
      <c r="A16" s="413" t="s">
        <v>60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5"/>
    </row>
    <row r="17" spans="1:16" ht="30" customHeight="1" x14ac:dyDescent="0.25">
      <c r="A17" s="348" t="s">
        <v>129</v>
      </c>
      <c r="B17" s="408" t="str">
        <f>'S08 Spesifikasjon av div konto'!B3:P3</f>
        <v>Spesifikasjon av andre balansekonti SRS</v>
      </c>
      <c r="C17" s="408"/>
      <c r="D17" s="408"/>
      <c r="E17" s="340">
        <f>'S08 Spesifikasjon av div konto'!E24</f>
        <v>0</v>
      </c>
      <c r="F17" s="340">
        <f>'S08 Spesifikasjon av div konto'!F24</f>
        <v>0</v>
      </c>
      <c r="G17" s="340">
        <f>'S08 Spesifikasjon av div konto'!G24</f>
        <v>0</v>
      </c>
      <c r="H17" s="340">
        <f>'S08 Spesifikasjon av div konto'!H24</f>
        <v>0</v>
      </c>
      <c r="I17" s="340">
        <f>'S08 Spesifikasjon av div konto'!I24</f>
        <v>0</v>
      </c>
      <c r="J17" s="340">
        <f>'S08 Spesifikasjon av div konto'!J24</f>
        <v>0</v>
      </c>
      <c r="K17" s="340">
        <f>'S08 Spesifikasjon av div konto'!K24</f>
        <v>0</v>
      </c>
      <c r="L17" s="340">
        <f>'S08 Spesifikasjon av div konto'!L24</f>
        <v>0</v>
      </c>
      <c r="M17" s="340">
        <f>'S08 Spesifikasjon av div konto'!M24</f>
        <v>0</v>
      </c>
      <c r="N17" s="340">
        <f>'S08 Spesifikasjon av div konto'!N24</f>
        <v>0</v>
      </c>
      <c r="O17" s="340">
        <f>'S08 Spesifikasjon av div konto'!O24</f>
        <v>0</v>
      </c>
      <c r="P17" s="341">
        <f>'S08 Spesifikasjon av div konto'!P24</f>
        <v>0</v>
      </c>
    </row>
    <row r="18" spans="1:16" ht="30" customHeight="1" x14ac:dyDescent="0.25">
      <c r="A18" s="348" t="s">
        <v>67</v>
      </c>
      <c r="B18" s="408" t="str">
        <f>'S09 Kontroll poster med per.nøk'!B3:P3</f>
        <v>Kontroll av poster med periodiseringsnøkkel (1700, 1790 og 2900)</v>
      </c>
      <c r="C18" s="408"/>
      <c r="D18" s="408"/>
      <c r="E18" s="340">
        <f>'S09 Kontroll poster med per.nøk'!E20</f>
        <v>0</v>
      </c>
      <c r="F18" s="340">
        <f>'S09 Kontroll poster med per.nøk'!F20</f>
        <v>0</v>
      </c>
      <c r="G18" s="340">
        <f>'S09 Kontroll poster med per.nøk'!G20</f>
        <v>0</v>
      </c>
      <c r="H18" s="340">
        <f>'S09 Kontroll poster med per.nøk'!H20</f>
        <v>0</v>
      </c>
      <c r="I18" s="340">
        <f>'S09 Kontroll poster med per.nøk'!I20</f>
        <v>0</v>
      </c>
      <c r="J18" s="340">
        <f>'S09 Kontroll poster med per.nøk'!J20</f>
        <v>0</v>
      </c>
      <c r="K18" s="340">
        <f>'S09 Kontroll poster med per.nøk'!K20</f>
        <v>0</v>
      </c>
      <c r="L18" s="340">
        <f>'S09 Kontroll poster med per.nøk'!L20</f>
        <v>0</v>
      </c>
      <c r="M18" s="340">
        <f>'S09 Kontroll poster med per.nøk'!M20</f>
        <v>0</v>
      </c>
      <c r="N18" s="340">
        <f>'S09 Kontroll poster med per.nøk'!N20</f>
        <v>0</v>
      </c>
      <c r="O18" s="340">
        <f>'S09 Kontroll poster med per.nøk'!O20</f>
        <v>0</v>
      </c>
      <c r="P18" s="341">
        <f>'S09 Kontroll poster med per.nøk'!P20</f>
        <v>0</v>
      </c>
    </row>
    <row r="19" spans="1:16" ht="30" customHeight="1" x14ac:dyDescent="0.25">
      <c r="A19" s="413" t="s">
        <v>69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5"/>
    </row>
    <row r="20" spans="1:16" ht="30" customHeight="1" x14ac:dyDescent="0.25">
      <c r="A20" s="348" t="s">
        <v>68</v>
      </c>
      <c r="B20" s="408" t="str">
        <f>'S10 Påløpt refusjon NAV'!B3:K3</f>
        <v>Kontroll av avsetning av påløpte refusjoner fra NAV</v>
      </c>
      <c r="C20" s="408"/>
      <c r="D20" s="408"/>
      <c r="E20" s="340">
        <f>'S10 Påløpt refusjon NAV'!J12</f>
        <v>0</v>
      </c>
      <c r="F20" s="340">
        <f>'S10 Påløpt refusjon NAV'!J13</f>
        <v>0</v>
      </c>
      <c r="G20" s="340">
        <f>'S10 Påløpt refusjon NAV'!J14</f>
        <v>0</v>
      </c>
      <c r="H20" s="340">
        <f>'S10 Påløpt refusjon NAV'!J15</f>
        <v>0</v>
      </c>
      <c r="I20" s="340">
        <f>'S10 Påløpt refusjon NAV'!J16</f>
        <v>0</v>
      </c>
      <c r="J20" s="340">
        <f>'S10 Påløpt refusjon NAV'!J17</f>
        <v>0</v>
      </c>
      <c r="K20" s="340">
        <f>'S10 Påløpt refusjon NAV'!J18</f>
        <v>0</v>
      </c>
      <c r="L20" s="340">
        <f>'S10 Påløpt refusjon NAV'!J19</f>
        <v>0</v>
      </c>
      <c r="M20" s="340">
        <f>'S10 Påløpt refusjon NAV'!J20</f>
        <v>0</v>
      </c>
      <c r="N20" s="340">
        <f>'S10 Påløpt refusjon NAV'!J21</f>
        <v>0</v>
      </c>
      <c r="O20" s="340">
        <f>'S10 Påløpt refusjon NAV'!J22</f>
        <v>0</v>
      </c>
      <c r="P20" s="341">
        <f>'S10 Påløpt refusjon NAV'!J23</f>
        <v>0</v>
      </c>
    </row>
    <row r="21" spans="1:16" ht="30" customHeight="1" x14ac:dyDescent="0.25">
      <c r="A21" s="348" t="s">
        <v>70</v>
      </c>
      <c r="B21" s="408" t="str">
        <f>'S14 Lønnsavsetninger (nto)'!B3:L3</f>
        <v>Avstemming av påløpt lønnkostnad</v>
      </c>
      <c r="C21" s="408"/>
      <c r="D21" s="408"/>
      <c r="E21" s="340">
        <f>'S14 Lønnsavsetninger (nto)'!L13</f>
        <v>0</v>
      </c>
      <c r="F21" s="340">
        <f>'S14 Lønnsavsetninger (nto)'!L14</f>
        <v>0</v>
      </c>
      <c r="G21" s="340">
        <f>'S14 Lønnsavsetninger (nto)'!L15</f>
        <v>0</v>
      </c>
      <c r="H21" s="340">
        <f>'S14 Lønnsavsetninger (nto)'!L16</f>
        <v>0</v>
      </c>
      <c r="I21" s="340">
        <f>'S14 Lønnsavsetninger (nto)'!L17</f>
        <v>0</v>
      </c>
      <c r="J21" s="340">
        <f>'S14 Lønnsavsetninger (nto)'!L18</f>
        <v>0</v>
      </c>
      <c r="K21" s="340">
        <f>'S14 Lønnsavsetninger (nto)'!L19</f>
        <v>0</v>
      </c>
      <c r="L21" s="340">
        <f>'S14 Lønnsavsetninger (nto)'!L20</f>
        <v>0</v>
      </c>
      <c r="M21" s="340">
        <f>'S14 Lønnsavsetninger (nto)'!L21</f>
        <v>0</v>
      </c>
      <c r="N21" s="340">
        <f>'S14 Lønnsavsetninger (nto)'!L22</f>
        <v>0</v>
      </c>
      <c r="O21" s="340">
        <f>'S14 Lønnsavsetninger (nto)'!L23</f>
        <v>0</v>
      </c>
      <c r="P21" s="341">
        <f>'S14 Lønnsavsetninger (nto)'!L24</f>
        <v>0</v>
      </c>
    </row>
    <row r="22" spans="1:16" s="147" customFormat="1" ht="30" customHeight="1" x14ac:dyDescent="0.25">
      <c r="A22" s="349" t="s">
        <v>71</v>
      </c>
      <c r="B22" s="408" t="str">
        <f>'S15 Kontroll påløpt AGA'!B3:L3</f>
        <v>Avstemming av påløpt arbeidsgiveravgift</v>
      </c>
      <c r="C22" s="408"/>
      <c r="D22" s="408"/>
      <c r="E22" s="350">
        <f>'S15 Kontroll påløpt AGA'!$I$13</f>
        <v>0</v>
      </c>
      <c r="F22" s="350">
        <f>'S15 Kontroll påløpt AGA'!$I$14</f>
        <v>0</v>
      </c>
      <c r="G22" s="350">
        <f>'S15 Kontroll påløpt AGA'!$I$15</f>
        <v>0</v>
      </c>
      <c r="H22" s="350">
        <f>'S15 Kontroll påløpt AGA'!$I$16</f>
        <v>0</v>
      </c>
      <c r="I22" s="350">
        <f>'S15 Kontroll påløpt AGA'!$I$17</f>
        <v>0</v>
      </c>
      <c r="J22" s="350">
        <f>'S15 Kontroll påløpt AGA'!$I$18</f>
        <v>0</v>
      </c>
      <c r="K22" s="350">
        <f>'S15 Kontroll påløpt AGA'!$I$19</f>
        <v>0</v>
      </c>
      <c r="L22" s="350">
        <f>'S15 Kontroll påløpt AGA'!$I$20</f>
        <v>0</v>
      </c>
      <c r="M22" s="350">
        <f>'S15 Kontroll påløpt AGA'!$I$21</f>
        <v>0</v>
      </c>
      <c r="N22" s="350">
        <f>'S15 Kontroll påløpt AGA'!$I$22</f>
        <v>0</v>
      </c>
      <c r="O22" s="350">
        <f>'S15 Kontroll påløpt AGA'!$I$23</f>
        <v>0</v>
      </c>
      <c r="P22" s="351">
        <f>'S15 Kontroll påløpt AGA'!$I$24</f>
        <v>0</v>
      </c>
    </row>
    <row r="23" spans="1:16" s="316" customFormat="1" ht="30" customHeight="1" x14ac:dyDescent="0.25">
      <c r="A23" s="413" t="s">
        <v>134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5"/>
    </row>
    <row r="24" spans="1:16" s="147" customFormat="1" ht="33" customHeight="1" thickBot="1" x14ac:dyDescent="0.3">
      <c r="A24" s="352" t="s">
        <v>72</v>
      </c>
      <c r="B24" s="421" t="str">
        <f>'S16 Sjekkliste'!B3:M3</f>
        <v>Sjekkliste ved delårsavslutning</v>
      </c>
      <c r="C24" s="421"/>
      <c r="D24" s="421"/>
      <c r="E24" s="589"/>
      <c r="F24" s="589"/>
      <c r="G24" s="589"/>
      <c r="H24" s="342">
        <f>'S16 Sjekkliste'!P11</f>
        <v>0</v>
      </c>
      <c r="I24" s="589"/>
      <c r="J24" s="589"/>
      <c r="K24" s="589"/>
      <c r="L24" s="342">
        <f>'S16 Sjekkliste'!P12</f>
        <v>0</v>
      </c>
      <c r="M24" s="589"/>
      <c r="N24" s="589"/>
      <c r="O24" s="589"/>
      <c r="P24" s="343">
        <f>'S16 Sjekkliste'!P13</f>
        <v>0</v>
      </c>
    </row>
  </sheetData>
  <mergeCells count="27">
    <mergeCell ref="B22:D22"/>
    <mergeCell ref="B24:D24"/>
    <mergeCell ref="A23:P23"/>
    <mergeCell ref="A19:P19"/>
    <mergeCell ref="B21:D21"/>
    <mergeCell ref="B18:D18"/>
    <mergeCell ref="B20:D20"/>
    <mergeCell ref="B15:D15"/>
    <mergeCell ref="B9:D9"/>
    <mergeCell ref="B10:D10"/>
    <mergeCell ref="B11:D11"/>
    <mergeCell ref="B12:D12"/>
    <mergeCell ref="A13:P13"/>
    <mergeCell ref="A16:P16"/>
    <mergeCell ref="B14:D14"/>
    <mergeCell ref="A1:P1"/>
    <mergeCell ref="A3:P3"/>
    <mergeCell ref="B7:D7"/>
    <mergeCell ref="L4:N4"/>
    <mergeCell ref="B17:D17"/>
    <mergeCell ref="J4:K4"/>
    <mergeCell ref="B4:I4"/>
    <mergeCell ref="A8:P8"/>
    <mergeCell ref="B5:C5"/>
    <mergeCell ref="G5:H5"/>
    <mergeCell ref="J5:K5"/>
    <mergeCell ref="M5:P5"/>
  </mergeCells>
  <conditionalFormatting sqref="E9:P12 E14:P14">
    <cfRule type="expression" dxfId="131" priority="36">
      <formula>E9="Alt OK"</formula>
    </cfRule>
  </conditionalFormatting>
  <conditionalFormatting sqref="E10:P12">
    <cfRule type="expression" dxfId="130" priority="32">
      <formula>E10="Alt OK"</formula>
    </cfRule>
  </conditionalFormatting>
  <conditionalFormatting sqref="E17:P20">
    <cfRule type="expression" dxfId="129" priority="22">
      <formula>E17="Alt OK"</formula>
    </cfRule>
  </conditionalFormatting>
  <conditionalFormatting sqref="E10:P11 E14:P15">
    <cfRule type="expression" dxfId="128" priority="15">
      <formula>$L$4="Bruttobudsjettert"</formula>
    </cfRule>
  </conditionalFormatting>
  <conditionalFormatting sqref="J4">
    <cfRule type="expression" dxfId="127" priority="14">
      <formula>$J$4&lt;&gt;"Type virksomhet:"</formula>
    </cfRule>
  </conditionalFormatting>
  <conditionalFormatting sqref="E10:P11 E14:P14">
    <cfRule type="expression" dxfId="126" priority="13">
      <formula>$L$4="Bruttobudsjettert"</formula>
    </cfRule>
  </conditionalFormatting>
  <conditionalFormatting sqref="A9:P24">
    <cfRule type="expression" dxfId="125" priority="5">
      <formula>A9="DFØ følger opp"</formula>
    </cfRule>
    <cfRule type="expression" dxfId="124" priority="9">
      <formula>A9="Kunde følger opp"</formula>
    </cfRule>
    <cfRule type="expression" dxfId="123" priority="10">
      <formula>A9="Alt OK"</formula>
    </cfRule>
  </conditionalFormatting>
  <conditionalFormatting sqref="A23:P23">
    <cfRule type="expression" dxfId="122" priority="2">
      <formula>A23="DFØ følger opp"</formula>
    </cfRule>
    <cfRule type="expression" dxfId="121" priority="3">
      <formula>A23="Kunde følger opp"</formula>
    </cfRule>
    <cfRule type="expression" dxfId="120" priority="4">
      <formula>A23="Alt OK"</formula>
    </cfRule>
  </conditionalFormatting>
  <conditionalFormatting sqref="E21:P21">
    <cfRule type="expression" dxfId="119" priority="1">
      <formula>$L$4="Bruttobudsjettert"</formula>
    </cfRule>
  </conditionalFormatting>
  <dataValidations count="1">
    <dataValidation allowBlank="1" showInputMessage="1" showErrorMessage="1" promptTitle="Avstemmingskoder" sqref="E18:P18" xr:uid="{FB9C67D4-6BC0-4C66-BD42-8C8545CC826D}"/>
  </dataValidations>
  <hyperlinks>
    <hyperlink ref="A9" location="'S01 Avst. HB mot ANL'!A1" display="S01" xr:uid="{00000000-0004-0000-0200-000000000000}"/>
    <hyperlink ref="A10" location="'S02 Avst. forpliktelse og avskr'!A1" display="S02" xr:uid="{00000000-0004-0000-0200-000001000000}"/>
    <hyperlink ref="A11" location="'S03 Avst. aktivert driftsbev.'!A1" display="S03" xr:uid="{00000000-0004-0000-0200-000002000000}"/>
    <hyperlink ref="A12" location="'S04 Kontroll gevinst og tap'!A1" display="S04" xr:uid="{00000000-0004-0000-0200-000003000000}"/>
    <hyperlink ref="A15" location="'S07 Spesifikasjon konto 216-218'!A1" display="S07" xr:uid="{00000000-0004-0000-0200-000005000000}"/>
    <hyperlink ref="A17" location="'S08 Spesifikasjon av div konto'!A1" display="S08" xr:uid="{00000000-0004-0000-0200-000006000000}"/>
    <hyperlink ref="A18" location="'S09 Kontroll poster med per.nøk'!A1" display="S09" xr:uid="{00000000-0004-0000-0200-000007000000}"/>
    <hyperlink ref="A20" location="'S10 Påløpt refusjon NAV'!A1" display="S10" xr:uid="{00000000-0004-0000-0200-000008000000}"/>
    <hyperlink ref="A21" location="'S14 Lønnsavsetninger (nto)'!A1" display="S14" xr:uid="{00000000-0004-0000-0200-00000C000000}"/>
    <hyperlink ref="A22" location="'S15 Kontroll påløpt AGA'!A1" display="S15" xr:uid="{00000000-0004-0000-0200-00000D000000}"/>
    <hyperlink ref="A24" location="'S16 Sjekkliste'!A1" display="S16" xr:uid="{00000000-0004-0000-0200-00000E000000}"/>
    <hyperlink ref="A14" location="'S06 Avst. innt.føring NTO'!A1" display="S06" xr:uid="{00000000-0004-0000-0200-000010000000}"/>
  </hyperlinks>
  <pageMargins left="0.7" right="0.7" top="0.75" bottom="0.75" header="0.3" footer="0.3"/>
  <pageSetup paperSize="9" scale="30" orientation="landscape" r:id="rId1"/>
  <ignoredErrors>
    <ignoredError sqref="E7:P7 E15:P1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Avstemmingskoder" xr:uid="{00000000-0002-0000-0200-000000000000}">
          <x14:formula1>
            <xm:f>Grunnlagsdata!$A$2:$A$3</xm:f>
          </x14:formula1>
          <xm:sqref>E19:P19</xm:sqref>
        </x14:dataValidation>
        <x14:dataValidation type="list" allowBlank="1" showInputMessage="1" showErrorMessage="1" xr:uid="{00000000-0002-0000-0200-000001000000}">
          <x14:formula1>
            <xm:f>Grunnlagsdata!$A$16:$A$17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1806"/>
  <sheetViews>
    <sheetView zoomScaleNormal="100" workbookViewId="0">
      <selection sqref="A1:G1"/>
    </sheetView>
  </sheetViews>
  <sheetFormatPr baseColWidth="10" defaultRowHeight="15" x14ac:dyDescent="0.25"/>
  <cols>
    <col min="1" max="1" width="16.7109375" style="31" customWidth="1"/>
    <col min="2" max="2" width="24.42578125" style="31" customWidth="1"/>
    <col min="3" max="4" width="24.42578125" style="30" customWidth="1"/>
    <col min="5" max="5" width="20.28515625" style="30" customWidth="1"/>
    <col min="6" max="6" width="20" style="30" customWidth="1"/>
    <col min="7" max="7" width="11.28515625" style="30" customWidth="1"/>
    <col min="8" max="8" width="11.42578125" style="30"/>
    <col min="9" max="9" width="16.42578125" style="30" bestFit="1" customWidth="1"/>
    <col min="10" max="16384" width="11.42578125" style="30"/>
  </cols>
  <sheetData>
    <row r="1" spans="1:11" ht="18.75" x14ac:dyDescent="0.3">
      <c r="A1" s="434" t="s">
        <v>13</v>
      </c>
      <c r="B1" s="434"/>
      <c r="C1" s="434"/>
      <c r="D1" s="434"/>
      <c r="E1" s="434"/>
      <c r="F1" s="434"/>
      <c r="G1" s="434"/>
      <c r="H1" s="16"/>
      <c r="I1" s="16"/>
      <c r="J1" s="16"/>
      <c r="K1" s="16"/>
    </row>
    <row r="2" spans="1:11" ht="19.5" thickBot="1" x14ac:dyDescent="0.35">
      <c r="A2" s="10" t="s">
        <v>15</v>
      </c>
      <c r="B2" s="5"/>
      <c r="C2" s="11"/>
      <c r="D2" s="11"/>
      <c r="E2" s="11"/>
      <c r="F2" s="11"/>
      <c r="G2" s="12"/>
      <c r="H2" s="11"/>
      <c r="I2" s="11"/>
      <c r="J2" s="5"/>
      <c r="K2" s="5"/>
    </row>
    <row r="3" spans="1:11" ht="19.5" thickBot="1" x14ac:dyDescent="0.35">
      <c r="A3" s="13" t="s">
        <v>14</v>
      </c>
      <c r="B3" s="435" t="s">
        <v>150</v>
      </c>
      <c r="C3" s="436"/>
      <c r="D3" s="436"/>
      <c r="E3" s="436"/>
      <c r="F3" s="436"/>
      <c r="G3" s="437"/>
    </row>
    <row r="4" spans="1:11" ht="15.75" thickBot="1" x14ac:dyDescent="0.3">
      <c r="A4" s="14" t="s">
        <v>2</v>
      </c>
      <c r="B4" s="438">
        <f>+'Avstemmingsoversikt SRS'!B4</f>
        <v>0</v>
      </c>
      <c r="C4" s="439"/>
      <c r="D4" s="439"/>
      <c r="E4" s="440"/>
      <c r="F4" s="14" t="s">
        <v>3</v>
      </c>
      <c r="G4" s="15">
        <f>+'Avstemmingsoversikt SRS'!P4</f>
        <v>2021</v>
      </c>
    </row>
    <row r="5" spans="1:11" ht="15.75" thickBot="1" x14ac:dyDescent="0.3">
      <c r="A5" s="44" t="s">
        <v>19</v>
      </c>
      <c r="B5" s="441" t="s">
        <v>20</v>
      </c>
      <c r="C5" s="441"/>
      <c r="D5" s="441"/>
      <c r="E5" s="441"/>
      <c r="F5" s="441"/>
      <c r="G5" s="442"/>
    </row>
    <row r="7" spans="1:11" s="33" customFormat="1" ht="15.75" thickBot="1" x14ac:dyDescent="0.3">
      <c r="A7" s="42"/>
      <c r="B7" s="42"/>
      <c r="C7" s="42"/>
      <c r="D7" s="42"/>
      <c r="E7" s="32"/>
      <c r="F7" s="32"/>
    </row>
    <row r="8" spans="1:11" s="34" customFormat="1" ht="67.5" customHeight="1" x14ac:dyDescent="0.25">
      <c r="A8" s="93" t="s">
        <v>6</v>
      </c>
      <c r="B8" s="103" t="s">
        <v>8</v>
      </c>
      <c r="C8" s="94" t="s">
        <v>9</v>
      </c>
      <c r="D8" s="94" t="s">
        <v>10</v>
      </c>
      <c r="E8" s="94" t="s">
        <v>89</v>
      </c>
      <c r="F8" s="94" t="s">
        <v>88</v>
      </c>
      <c r="G8" s="95" t="s">
        <v>7</v>
      </c>
      <c r="H8" s="95" t="s">
        <v>11</v>
      </c>
      <c r="I8" s="96" t="s">
        <v>16</v>
      </c>
    </row>
    <row r="9" spans="1:11" s="34" customFormat="1" x14ac:dyDescent="0.25">
      <c r="A9" s="27" t="str">
        <f>CONCATENATE($G$4,"01")</f>
        <v>202101</v>
      </c>
      <c r="B9" s="362"/>
      <c r="C9" s="362"/>
      <c r="D9" s="43">
        <f>B9-C9</f>
        <v>0</v>
      </c>
      <c r="E9" s="132"/>
      <c r="F9" s="132"/>
      <c r="G9" s="129"/>
      <c r="H9" s="25"/>
      <c r="I9" s="21"/>
    </row>
    <row r="10" spans="1:11" s="34" customFormat="1" x14ac:dyDescent="0.25">
      <c r="A10" s="27" t="str">
        <f>CONCATENATE($G$4,"02")</f>
        <v>202102</v>
      </c>
      <c r="B10" s="362"/>
      <c r="C10" s="362"/>
      <c r="D10" s="43">
        <f t="shared" ref="D10:D20" si="0">B10-C10</f>
        <v>0</v>
      </c>
      <c r="E10" s="132"/>
      <c r="F10" s="132"/>
      <c r="G10" s="129"/>
      <c r="H10" s="25"/>
      <c r="I10" s="21"/>
    </row>
    <row r="11" spans="1:11" s="34" customFormat="1" x14ac:dyDescent="0.25">
      <c r="A11" s="27" t="str">
        <f>CONCATENATE($G$4,"03")</f>
        <v>202103</v>
      </c>
      <c r="B11" s="363"/>
      <c r="C11" s="363"/>
      <c r="D11" s="43">
        <f t="shared" si="0"/>
        <v>0</v>
      </c>
      <c r="E11" s="132"/>
      <c r="F11" s="132"/>
      <c r="G11" s="129"/>
      <c r="H11" s="25"/>
      <c r="I11" s="21"/>
    </row>
    <row r="12" spans="1:11" s="34" customFormat="1" x14ac:dyDescent="0.25">
      <c r="A12" s="27" t="str">
        <f>CONCATENATE($G$4,"04")</f>
        <v>202104</v>
      </c>
      <c r="B12" s="363"/>
      <c r="C12" s="363"/>
      <c r="D12" s="43">
        <f t="shared" si="0"/>
        <v>0</v>
      </c>
      <c r="E12" s="132"/>
      <c r="F12" s="132"/>
      <c r="G12" s="129"/>
      <c r="H12" s="25"/>
      <c r="I12" s="21"/>
    </row>
    <row r="13" spans="1:11" s="34" customFormat="1" x14ac:dyDescent="0.25">
      <c r="A13" s="27" t="str">
        <f>CONCATENATE($G$4,"05")</f>
        <v>202105</v>
      </c>
      <c r="B13" s="363"/>
      <c r="C13" s="363"/>
      <c r="D13" s="43">
        <f t="shared" si="0"/>
        <v>0</v>
      </c>
      <c r="E13" s="132"/>
      <c r="F13" s="132"/>
      <c r="G13" s="129"/>
      <c r="H13" s="25"/>
      <c r="I13" s="21"/>
    </row>
    <row r="14" spans="1:11" s="34" customFormat="1" x14ac:dyDescent="0.25">
      <c r="A14" s="27" t="str">
        <f>CONCATENATE($G$4,"06")</f>
        <v>202106</v>
      </c>
      <c r="B14" s="363"/>
      <c r="C14" s="363"/>
      <c r="D14" s="43">
        <f t="shared" si="0"/>
        <v>0</v>
      </c>
      <c r="E14" s="132"/>
      <c r="F14" s="132"/>
      <c r="G14" s="129"/>
      <c r="H14" s="25"/>
      <c r="I14" s="21"/>
    </row>
    <row r="15" spans="1:11" s="34" customFormat="1" x14ac:dyDescent="0.25">
      <c r="A15" s="27" t="str">
        <f>CONCATENATE($G$4,"07")</f>
        <v>202107</v>
      </c>
      <c r="B15" s="363"/>
      <c r="C15" s="363"/>
      <c r="D15" s="43">
        <f t="shared" si="0"/>
        <v>0</v>
      </c>
      <c r="E15" s="132"/>
      <c r="F15" s="132"/>
      <c r="G15" s="129"/>
      <c r="H15" s="25"/>
      <c r="I15" s="21"/>
    </row>
    <row r="16" spans="1:11" s="34" customFormat="1" x14ac:dyDescent="0.25">
      <c r="A16" s="27" t="str">
        <f>CONCATENATE($G$4,"08")</f>
        <v>202108</v>
      </c>
      <c r="B16" s="363"/>
      <c r="C16" s="363"/>
      <c r="D16" s="43">
        <f t="shared" si="0"/>
        <v>0</v>
      </c>
      <c r="E16" s="132"/>
      <c r="F16" s="132"/>
      <c r="G16" s="129"/>
      <c r="H16" s="25"/>
      <c r="I16" s="21"/>
    </row>
    <row r="17" spans="1:9" s="34" customFormat="1" x14ac:dyDescent="0.25">
      <c r="A17" s="27" t="str">
        <f>CONCATENATE($G$4,"09")</f>
        <v>202109</v>
      </c>
      <c r="B17" s="363"/>
      <c r="C17" s="363"/>
      <c r="D17" s="43">
        <f t="shared" si="0"/>
        <v>0</v>
      </c>
      <c r="E17" s="132"/>
      <c r="F17" s="132"/>
      <c r="G17" s="129"/>
      <c r="H17" s="25"/>
      <c r="I17" s="21"/>
    </row>
    <row r="18" spans="1:9" s="34" customFormat="1" x14ac:dyDescent="0.25">
      <c r="A18" s="27" t="str">
        <f>CONCATENATE($G$4,"10")</f>
        <v>202110</v>
      </c>
      <c r="B18" s="363"/>
      <c r="C18" s="363"/>
      <c r="D18" s="43">
        <f t="shared" si="0"/>
        <v>0</v>
      </c>
      <c r="E18" s="132"/>
      <c r="F18" s="132"/>
      <c r="G18" s="129"/>
      <c r="H18" s="25"/>
      <c r="I18" s="21"/>
    </row>
    <row r="19" spans="1:9" s="34" customFormat="1" x14ac:dyDescent="0.25">
      <c r="A19" s="27" t="str">
        <f>CONCATENATE($G$4,"11")</f>
        <v>202111</v>
      </c>
      <c r="B19" s="363"/>
      <c r="C19" s="363"/>
      <c r="D19" s="43">
        <f t="shared" si="0"/>
        <v>0</v>
      </c>
      <c r="E19" s="132"/>
      <c r="F19" s="132"/>
      <c r="G19" s="129"/>
      <c r="H19" s="25"/>
      <c r="I19" s="21"/>
    </row>
    <row r="20" spans="1:9" s="34" customFormat="1" x14ac:dyDescent="0.25">
      <c r="A20" s="27" t="str">
        <f>CONCATENATE($G$4,"12")</f>
        <v>202112</v>
      </c>
      <c r="B20" s="363"/>
      <c r="C20" s="363"/>
      <c r="D20" s="43">
        <f t="shared" si="0"/>
        <v>0</v>
      </c>
      <c r="E20" s="132"/>
      <c r="F20" s="132"/>
      <c r="G20" s="129"/>
      <c r="H20" s="25"/>
      <c r="I20" s="21"/>
    </row>
    <row r="21" spans="1:9" s="34" customFormat="1" ht="15.75" thickBot="1" x14ac:dyDescent="0.3">
      <c r="A21" s="41"/>
      <c r="B21" s="107"/>
      <c r="C21" s="107"/>
      <c r="D21" s="107"/>
      <c r="E21" s="107"/>
      <c r="F21" s="107"/>
      <c r="G21" s="443"/>
      <c r="H21" s="443"/>
      <c r="I21" s="444"/>
    </row>
    <row r="22" spans="1:9" s="34" customFormat="1" x14ac:dyDescent="0.25">
      <c r="A22" s="35"/>
      <c r="B22" s="36"/>
      <c r="C22" s="36"/>
      <c r="D22" s="36"/>
      <c r="E22" s="32"/>
      <c r="F22" s="32"/>
    </row>
    <row r="23" spans="1:9" s="37" customFormat="1" ht="15.75" thickBot="1" x14ac:dyDescent="0.3">
      <c r="A23" s="130" t="s">
        <v>99</v>
      </c>
      <c r="B23" s="38"/>
      <c r="C23" s="39"/>
      <c r="D23" s="40"/>
      <c r="E23" s="30"/>
      <c r="F23" s="30"/>
    </row>
    <row r="24" spans="1:9" s="28" customFormat="1" x14ac:dyDescent="0.25">
      <c r="A24" s="93" t="s">
        <v>6</v>
      </c>
      <c r="B24" s="103" t="s">
        <v>48</v>
      </c>
      <c r="C24" s="131" t="s">
        <v>100</v>
      </c>
      <c r="D24" s="445" t="s">
        <v>53</v>
      </c>
      <c r="E24" s="445"/>
      <c r="F24" s="446"/>
    </row>
    <row r="25" spans="1:9" s="28" customFormat="1" x14ac:dyDescent="0.25">
      <c r="A25" s="175"/>
      <c r="B25" s="176"/>
      <c r="C25" s="133"/>
      <c r="D25" s="433"/>
      <c r="E25" s="433"/>
      <c r="F25" s="447"/>
    </row>
    <row r="26" spans="1:9" s="28" customFormat="1" x14ac:dyDescent="0.25">
      <c r="A26" s="175"/>
      <c r="B26" s="176"/>
      <c r="C26" s="133"/>
      <c r="D26" s="424"/>
      <c r="E26" s="424"/>
      <c r="F26" s="430"/>
    </row>
    <row r="27" spans="1:9" s="28" customFormat="1" x14ac:dyDescent="0.25">
      <c r="A27" s="175"/>
      <c r="B27" s="176"/>
      <c r="C27" s="133"/>
      <c r="D27" s="424"/>
      <c r="E27" s="424"/>
      <c r="F27" s="430"/>
    </row>
    <row r="28" spans="1:9" s="28" customFormat="1" x14ac:dyDescent="0.25">
      <c r="A28" s="175"/>
      <c r="B28" s="176"/>
      <c r="C28" s="133"/>
      <c r="D28" s="424"/>
      <c r="E28" s="424"/>
      <c r="F28" s="430"/>
    </row>
    <row r="29" spans="1:9" s="28" customFormat="1" x14ac:dyDescent="0.25">
      <c r="A29" s="175"/>
      <c r="B29" s="176"/>
      <c r="C29" s="133"/>
      <c r="D29" s="424"/>
      <c r="E29" s="424"/>
      <c r="F29" s="430"/>
    </row>
    <row r="30" spans="1:9" s="28" customFormat="1" x14ac:dyDescent="0.25">
      <c r="A30" s="175"/>
      <c r="B30" s="176"/>
      <c r="C30" s="133"/>
      <c r="D30" s="424"/>
      <c r="E30" s="424"/>
      <c r="F30" s="430"/>
    </row>
    <row r="31" spans="1:9" s="28" customFormat="1" x14ac:dyDescent="0.25">
      <c r="A31" s="175"/>
      <c r="B31" s="176"/>
      <c r="C31" s="133"/>
      <c r="D31" s="424"/>
      <c r="E31" s="424"/>
      <c r="F31" s="430"/>
    </row>
    <row r="32" spans="1:9" s="28" customFormat="1" x14ac:dyDescent="0.25">
      <c r="A32" s="175"/>
      <c r="B32" s="176"/>
      <c r="C32" s="133"/>
      <c r="D32" s="424"/>
      <c r="E32" s="424"/>
      <c r="F32" s="430"/>
    </row>
    <row r="33" spans="1:6" s="28" customFormat="1" x14ac:dyDescent="0.25">
      <c r="A33" s="175"/>
      <c r="B33" s="176"/>
      <c r="C33" s="133"/>
      <c r="D33" s="424"/>
      <c r="E33" s="424"/>
      <c r="F33" s="430"/>
    </row>
    <row r="34" spans="1:6" s="28" customFormat="1" ht="15.75" thickBot="1" x14ac:dyDescent="0.3">
      <c r="A34" s="177"/>
      <c r="B34" s="178"/>
      <c r="C34" s="171"/>
      <c r="D34" s="431"/>
      <c r="E34" s="431"/>
      <c r="F34" s="432"/>
    </row>
    <row r="35" spans="1:6" s="28" customFormat="1" hidden="1" x14ac:dyDescent="0.25">
      <c r="A35" s="179"/>
      <c r="B35" s="180"/>
      <c r="C35" s="170"/>
      <c r="D35" s="433"/>
      <c r="E35" s="433"/>
      <c r="F35" s="433"/>
    </row>
    <row r="36" spans="1:6" s="33" customFormat="1" hidden="1" x14ac:dyDescent="0.25">
      <c r="A36" s="181"/>
      <c r="B36" s="176"/>
      <c r="C36" s="133"/>
      <c r="D36" s="424"/>
      <c r="E36" s="424"/>
      <c r="F36" s="424"/>
    </row>
    <row r="37" spans="1:6" s="32" customFormat="1" hidden="1" x14ac:dyDescent="0.25">
      <c r="A37" s="181"/>
      <c r="B37" s="176"/>
      <c r="C37" s="133"/>
      <c r="D37" s="424"/>
      <c r="E37" s="424"/>
      <c r="F37" s="424"/>
    </row>
    <row r="38" spans="1:6" s="28" customFormat="1" hidden="1" x14ac:dyDescent="0.25">
      <c r="A38" s="181"/>
      <c r="B38" s="176"/>
      <c r="C38" s="133"/>
      <c r="D38" s="424"/>
      <c r="E38" s="424"/>
      <c r="F38" s="424"/>
    </row>
    <row r="39" spans="1:6" s="28" customFormat="1" hidden="1" x14ac:dyDescent="0.25">
      <c r="A39" s="181"/>
      <c r="B39" s="176"/>
      <c r="C39" s="133"/>
      <c r="D39" s="424"/>
      <c r="E39" s="424"/>
      <c r="F39" s="424"/>
    </row>
    <row r="40" spans="1:6" s="28" customFormat="1" hidden="1" x14ac:dyDescent="0.25">
      <c r="A40" s="181"/>
      <c r="B40" s="176"/>
      <c r="C40" s="133"/>
      <c r="D40" s="424"/>
      <c r="E40" s="424"/>
      <c r="F40" s="424"/>
    </row>
    <row r="41" spans="1:6" s="28" customFormat="1" hidden="1" x14ac:dyDescent="0.25">
      <c r="A41" s="181"/>
      <c r="B41" s="176"/>
      <c r="C41" s="133"/>
      <c r="D41" s="424"/>
      <c r="E41" s="424"/>
      <c r="F41" s="424"/>
    </row>
    <row r="42" spans="1:6" s="28" customFormat="1" ht="15.75" hidden="1" customHeight="1" x14ac:dyDescent="0.25">
      <c r="A42" s="181"/>
      <c r="B42" s="176"/>
      <c r="C42" s="133"/>
      <c r="D42" s="424"/>
      <c r="E42" s="424"/>
      <c r="F42" s="424"/>
    </row>
    <row r="43" spans="1:6" s="28" customFormat="1" hidden="1" x14ac:dyDescent="0.25">
      <c r="A43" s="181"/>
      <c r="B43" s="176"/>
      <c r="C43" s="133"/>
      <c r="D43" s="424"/>
      <c r="E43" s="424"/>
      <c r="F43" s="424"/>
    </row>
    <row r="44" spans="1:6" s="28" customFormat="1" ht="19.899999999999999" hidden="1" customHeight="1" x14ac:dyDescent="0.25">
      <c r="A44" s="181"/>
      <c r="B44" s="176"/>
      <c r="C44" s="133"/>
      <c r="D44" s="424"/>
      <c r="E44" s="424"/>
      <c r="F44" s="424"/>
    </row>
    <row r="45" spans="1:6" s="28" customFormat="1" hidden="1" x14ac:dyDescent="0.25">
      <c r="A45" s="181"/>
      <c r="B45" s="176"/>
      <c r="C45" s="133"/>
      <c r="D45" s="424"/>
      <c r="E45" s="424"/>
      <c r="F45" s="424"/>
    </row>
    <row r="46" spans="1:6" s="28" customFormat="1" hidden="1" x14ac:dyDescent="0.25">
      <c r="A46" s="181"/>
      <c r="B46" s="176"/>
      <c r="C46" s="133"/>
      <c r="D46" s="424"/>
      <c r="E46" s="424"/>
      <c r="F46" s="424"/>
    </row>
    <row r="47" spans="1:6" s="28" customFormat="1" hidden="1" x14ac:dyDescent="0.25">
      <c r="A47" s="181"/>
      <c r="B47" s="176"/>
      <c r="C47" s="133"/>
      <c r="D47" s="424"/>
      <c r="E47" s="424"/>
      <c r="F47" s="424"/>
    </row>
    <row r="48" spans="1:6" hidden="1" x14ac:dyDescent="0.25">
      <c r="A48" s="181"/>
      <c r="B48" s="176"/>
      <c r="C48" s="133"/>
      <c r="D48" s="424"/>
      <c r="E48" s="424"/>
      <c r="F48" s="424"/>
    </row>
    <row r="49" spans="1:6" hidden="1" x14ac:dyDescent="0.25">
      <c r="A49" s="181"/>
      <c r="B49" s="176"/>
      <c r="C49" s="133"/>
      <c r="D49" s="424"/>
      <c r="E49" s="424"/>
      <c r="F49" s="424"/>
    </row>
    <row r="50" spans="1:6" hidden="1" x14ac:dyDescent="0.25">
      <c r="A50" s="181"/>
      <c r="B50" s="176"/>
      <c r="C50" s="133"/>
      <c r="D50" s="424"/>
      <c r="E50" s="424"/>
      <c r="F50" s="424"/>
    </row>
    <row r="51" spans="1:6" hidden="1" x14ac:dyDescent="0.25">
      <c r="A51" s="181"/>
      <c r="B51" s="176"/>
      <c r="C51" s="133"/>
      <c r="D51" s="424"/>
      <c r="E51" s="424"/>
      <c r="F51" s="424"/>
    </row>
    <row r="52" spans="1:6" hidden="1" x14ac:dyDescent="0.25">
      <c r="A52" s="181"/>
      <c r="B52" s="176"/>
      <c r="C52" s="133"/>
      <c r="D52" s="424"/>
      <c r="E52" s="424"/>
      <c r="F52" s="424"/>
    </row>
    <row r="53" spans="1:6" hidden="1" x14ac:dyDescent="0.25">
      <c r="A53" s="181"/>
      <c r="B53" s="176"/>
      <c r="C53" s="133"/>
      <c r="D53" s="424"/>
      <c r="E53" s="424"/>
      <c r="F53" s="424"/>
    </row>
    <row r="54" spans="1:6" hidden="1" x14ac:dyDescent="0.25">
      <c r="A54" s="181"/>
      <c r="B54" s="176"/>
      <c r="C54" s="133"/>
      <c r="D54" s="424"/>
      <c r="E54" s="424"/>
      <c r="F54" s="424"/>
    </row>
    <row r="55" spans="1:6" hidden="1" x14ac:dyDescent="0.25">
      <c r="A55" s="181"/>
      <c r="B55" s="176"/>
      <c r="C55" s="133"/>
      <c r="D55" s="424"/>
      <c r="E55" s="424"/>
      <c r="F55" s="424"/>
    </row>
    <row r="56" spans="1:6" x14ac:dyDescent="0.25">
      <c r="A56" s="182"/>
      <c r="B56" s="182"/>
      <c r="C56" s="37"/>
      <c r="D56" s="37"/>
      <c r="E56" s="37"/>
      <c r="F56" s="37"/>
    </row>
    <row r="57" spans="1:6" ht="15.75" thickBot="1" x14ac:dyDescent="0.3">
      <c r="A57" s="183" t="s">
        <v>101</v>
      </c>
      <c r="B57" s="184"/>
      <c r="C57" s="39"/>
      <c r="D57" s="40"/>
      <c r="E57" s="37"/>
      <c r="F57" s="37"/>
    </row>
    <row r="58" spans="1:6" x14ac:dyDescent="0.25">
      <c r="A58" s="185" t="s">
        <v>6</v>
      </c>
      <c r="B58" s="186" t="s">
        <v>48</v>
      </c>
      <c r="C58" s="131" t="s">
        <v>102</v>
      </c>
      <c r="D58" s="167" t="s">
        <v>103</v>
      </c>
      <c r="E58" s="134" t="s">
        <v>53</v>
      </c>
      <c r="F58" s="135"/>
    </row>
    <row r="59" spans="1:6" x14ac:dyDescent="0.25">
      <c r="A59" s="175"/>
      <c r="B59" s="176"/>
      <c r="C59" s="136"/>
      <c r="D59" s="137"/>
      <c r="E59" s="422"/>
      <c r="F59" s="425"/>
    </row>
    <row r="60" spans="1:6" x14ac:dyDescent="0.25">
      <c r="A60" s="175"/>
      <c r="B60" s="176"/>
      <c r="C60" s="136"/>
      <c r="D60" s="138"/>
      <c r="E60" s="422"/>
      <c r="F60" s="425"/>
    </row>
    <row r="61" spans="1:6" x14ac:dyDescent="0.25">
      <c r="A61" s="175"/>
      <c r="B61" s="176"/>
      <c r="C61" s="136"/>
      <c r="D61" s="138"/>
      <c r="E61" s="422"/>
      <c r="F61" s="425"/>
    </row>
    <row r="62" spans="1:6" x14ac:dyDescent="0.25">
      <c r="A62" s="175"/>
      <c r="B62" s="176"/>
      <c r="C62" s="136"/>
      <c r="D62" s="138"/>
      <c r="E62" s="422"/>
      <c r="F62" s="425"/>
    </row>
    <row r="63" spans="1:6" x14ac:dyDescent="0.25">
      <c r="A63" s="175"/>
      <c r="B63" s="176"/>
      <c r="C63" s="136"/>
      <c r="D63" s="138"/>
      <c r="E63" s="422"/>
      <c r="F63" s="425"/>
    </row>
    <row r="64" spans="1:6" x14ac:dyDescent="0.25">
      <c r="A64" s="175"/>
      <c r="B64" s="176"/>
      <c r="C64" s="136"/>
      <c r="D64" s="138"/>
      <c r="E64" s="422"/>
      <c r="F64" s="425"/>
    </row>
    <row r="65" spans="1:6" ht="15.75" thickBot="1" x14ac:dyDescent="0.3">
      <c r="A65" s="177"/>
      <c r="B65" s="178"/>
      <c r="C65" s="173"/>
      <c r="D65" s="174"/>
      <c r="E65" s="426"/>
      <c r="F65" s="427"/>
    </row>
    <row r="66" spans="1:6" hidden="1" x14ac:dyDescent="0.25">
      <c r="A66" s="169">
        <v>201807</v>
      </c>
      <c r="B66" s="168">
        <v>1299</v>
      </c>
      <c r="C66" s="172">
        <v>30579.1</v>
      </c>
      <c r="D66" s="137">
        <v>0</v>
      </c>
      <c r="E66" s="428"/>
      <c r="F66" s="429"/>
    </row>
    <row r="67" spans="1:6" hidden="1" x14ac:dyDescent="0.25">
      <c r="A67" s="132"/>
      <c r="B67" s="25"/>
      <c r="C67" s="136"/>
      <c r="D67" s="138"/>
      <c r="E67" s="422"/>
      <c r="F67" s="423"/>
    </row>
    <row r="68" spans="1:6" hidden="1" x14ac:dyDescent="0.25">
      <c r="A68" s="132"/>
      <c r="B68" s="25"/>
      <c r="C68" s="136"/>
      <c r="D68" s="138"/>
      <c r="E68" s="422"/>
      <c r="F68" s="423"/>
    </row>
    <row r="69" spans="1:6" hidden="1" x14ac:dyDescent="0.25">
      <c r="A69" s="132"/>
      <c r="B69" s="25"/>
      <c r="C69" s="136"/>
      <c r="D69" s="138"/>
      <c r="E69" s="422"/>
      <c r="F69" s="423"/>
    </row>
    <row r="70" spans="1:6" hidden="1" x14ac:dyDescent="0.25">
      <c r="A70" s="132"/>
      <c r="B70" s="25"/>
      <c r="C70" s="136"/>
      <c r="D70" s="138"/>
      <c r="E70" s="422"/>
      <c r="F70" s="423"/>
    </row>
    <row r="71" spans="1:6" hidden="1" x14ac:dyDescent="0.25">
      <c r="A71" s="132"/>
      <c r="B71" s="25"/>
      <c r="C71" s="136"/>
      <c r="D71" s="138"/>
      <c r="E71" s="422"/>
      <c r="F71" s="423"/>
    </row>
    <row r="72" spans="1:6" hidden="1" x14ac:dyDescent="0.25">
      <c r="A72" s="132"/>
      <c r="B72" s="25"/>
      <c r="C72" s="136"/>
      <c r="D72" s="138"/>
      <c r="E72" s="422"/>
      <c r="F72" s="423"/>
    </row>
    <row r="73" spans="1:6" hidden="1" x14ac:dyDescent="0.25">
      <c r="A73" s="132"/>
      <c r="B73" s="25"/>
      <c r="C73" s="136"/>
      <c r="D73" s="138"/>
      <c r="E73" s="422"/>
      <c r="F73" s="423"/>
    </row>
    <row r="74" spans="1:6" hidden="1" x14ac:dyDescent="0.25">
      <c r="A74" s="132"/>
      <c r="B74" s="25"/>
      <c r="C74" s="136"/>
      <c r="D74" s="138"/>
      <c r="E74" s="422"/>
      <c r="F74" s="423"/>
    </row>
    <row r="75" spans="1:6" hidden="1" x14ac:dyDescent="0.25">
      <c r="A75" s="132"/>
      <c r="B75" s="25"/>
      <c r="C75" s="136"/>
      <c r="D75" s="138"/>
      <c r="E75" s="422"/>
      <c r="F75" s="423"/>
    </row>
    <row r="76" spans="1:6" hidden="1" x14ac:dyDescent="0.25">
      <c r="A76" s="132"/>
      <c r="B76" s="25"/>
      <c r="C76" s="136"/>
      <c r="D76" s="138"/>
      <c r="E76" s="422"/>
      <c r="F76" s="423"/>
    </row>
    <row r="77" spans="1:6" hidden="1" x14ac:dyDescent="0.25">
      <c r="A77" s="132"/>
      <c r="B77" s="25"/>
      <c r="C77" s="136"/>
      <c r="D77" s="138"/>
      <c r="E77" s="422"/>
      <c r="F77" s="423"/>
    </row>
    <row r="78" spans="1:6" hidden="1" x14ac:dyDescent="0.25">
      <c r="A78" s="132"/>
      <c r="B78" s="25"/>
      <c r="C78" s="136"/>
      <c r="D78" s="138"/>
      <c r="E78" s="422"/>
      <c r="F78" s="423"/>
    </row>
    <row r="79" spans="1:6" hidden="1" x14ac:dyDescent="0.25">
      <c r="A79" s="132"/>
      <c r="B79" s="25"/>
      <c r="C79" s="136"/>
      <c r="D79" s="138"/>
      <c r="E79" s="422"/>
      <c r="F79" s="423"/>
    </row>
    <row r="80" spans="1:6" hidden="1" x14ac:dyDescent="0.25">
      <c r="A80" s="132"/>
      <c r="B80" s="25"/>
      <c r="C80" s="136"/>
      <c r="D80" s="138"/>
      <c r="E80" s="422"/>
      <c r="F80" s="423"/>
    </row>
    <row r="81" spans="1:6" hidden="1" x14ac:dyDescent="0.25">
      <c r="A81" s="132"/>
      <c r="B81" s="25"/>
      <c r="C81" s="136"/>
      <c r="D81" s="138"/>
      <c r="E81" s="422"/>
      <c r="F81" s="423"/>
    </row>
    <row r="82" spans="1:6" hidden="1" x14ac:dyDescent="0.25">
      <c r="A82" s="132"/>
      <c r="B82" s="25"/>
      <c r="C82" s="136"/>
      <c r="D82" s="138"/>
      <c r="E82" s="422"/>
      <c r="F82" s="423"/>
    </row>
    <row r="83" spans="1:6" hidden="1" x14ac:dyDescent="0.25">
      <c r="A83" s="132"/>
      <c r="B83" s="25"/>
      <c r="C83" s="136"/>
      <c r="D83" s="138"/>
      <c r="E83" s="422"/>
      <c r="F83" s="423"/>
    </row>
    <row r="84" spans="1:6" hidden="1" x14ac:dyDescent="0.25">
      <c r="A84" s="132"/>
      <c r="B84" s="25"/>
      <c r="C84" s="136"/>
      <c r="D84" s="138"/>
      <c r="E84" s="422"/>
      <c r="F84" s="423"/>
    </row>
    <row r="85" spans="1:6" hidden="1" x14ac:dyDescent="0.25">
      <c r="A85" s="132"/>
      <c r="B85" s="25"/>
      <c r="C85" s="136"/>
      <c r="D85" s="138"/>
      <c r="E85" s="422"/>
      <c r="F85" s="423"/>
    </row>
    <row r="86" spans="1:6" hidden="1" x14ac:dyDescent="0.25">
      <c r="A86" s="132"/>
      <c r="B86" s="25"/>
      <c r="C86" s="136"/>
      <c r="D86" s="138"/>
      <c r="E86" s="422"/>
      <c r="F86" s="423"/>
    </row>
    <row r="87" spans="1:6" hidden="1" x14ac:dyDescent="0.25">
      <c r="A87" s="132"/>
      <c r="B87" s="25"/>
      <c r="C87" s="136"/>
      <c r="D87" s="138"/>
      <c r="E87" s="422"/>
      <c r="F87" s="423"/>
    </row>
    <row r="88" spans="1:6" hidden="1" x14ac:dyDescent="0.25">
      <c r="A88" s="132"/>
      <c r="B88" s="25"/>
      <c r="C88" s="136"/>
      <c r="D88" s="138"/>
      <c r="E88" s="422"/>
      <c r="F88" s="423"/>
    </row>
    <row r="89" spans="1:6" hidden="1" x14ac:dyDescent="0.25">
      <c r="A89" s="132"/>
      <c r="B89" s="25"/>
      <c r="C89" s="136"/>
      <c r="D89" s="138"/>
      <c r="E89" s="422"/>
      <c r="F89" s="423"/>
    </row>
    <row r="90" spans="1:6" x14ac:dyDescent="0.25">
      <c r="C90" s="139"/>
      <c r="D90" s="140"/>
    </row>
    <row r="201806" spans="6:6" x14ac:dyDescent="0.25">
      <c r="F201806" s="30" t="s">
        <v>18</v>
      </c>
    </row>
  </sheetData>
  <mergeCells count="68">
    <mergeCell ref="D30:F30"/>
    <mergeCell ref="A1:G1"/>
    <mergeCell ref="B3:G3"/>
    <mergeCell ref="B4:E4"/>
    <mergeCell ref="B5:G5"/>
    <mergeCell ref="G21:I21"/>
    <mergeCell ref="D24:F24"/>
    <mergeCell ref="D25:F25"/>
    <mergeCell ref="D26:F26"/>
    <mergeCell ref="D27:F27"/>
    <mergeCell ref="D28:F28"/>
    <mergeCell ref="D29:F29"/>
    <mergeCell ref="D42:F42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54:F54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E69:F69"/>
    <mergeCell ref="D55:F55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81:F81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8:F88"/>
    <mergeCell ref="E89:F89"/>
    <mergeCell ref="E82:F82"/>
    <mergeCell ref="E83:F83"/>
    <mergeCell ref="E84:F84"/>
    <mergeCell ref="E85:F85"/>
    <mergeCell ref="E86:F86"/>
    <mergeCell ref="E87:F87"/>
  </mergeCells>
  <conditionalFormatting sqref="I9:I20">
    <cfRule type="expression" dxfId="118" priority="1">
      <formula>I9="Kunde følger opp"</formula>
    </cfRule>
    <cfRule type="expression" dxfId="117" priority="2">
      <formula>I9="Alt OK"</formula>
    </cfRule>
    <cfRule type="expression" dxfId="116" priority="3">
      <formula>I9="DFØ følger opp"</formula>
    </cfRule>
  </conditionalFormatting>
  <hyperlinks>
    <hyperlink ref="A3" location="'Avstemmingsoversikt SRS'!A1" display="Til avst.oversikt" xr:uid="{00000000-0004-0000-0300-000000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vstemmingskoder" xr:uid="{00000000-0002-0000-0300-000000000000}">
          <x14:formula1>
            <xm:f>Grunnlagsdata!$A$3:$A$5</xm:f>
          </x14:formula1>
          <xm:sqref>I9:I20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8"/>
  <sheetViews>
    <sheetView workbookViewId="0">
      <selection sqref="A1:J1"/>
    </sheetView>
  </sheetViews>
  <sheetFormatPr baseColWidth="10" defaultRowHeight="15" x14ac:dyDescent="0.25"/>
  <cols>
    <col min="1" max="3" width="17" customWidth="1"/>
    <col min="4" max="4" width="15.7109375" customWidth="1"/>
    <col min="5" max="7" width="17" customWidth="1"/>
    <col min="8" max="8" width="11.42578125" customWidth="1"/>
    <col min="9" max="9" width="16.28515625" customWidth="1"/>
    <col min="10" max="10" width="16.42578125" bestFit="1" customWidth="1"/>
    <col min="11" max="11" width="12.140625" customWidth="1"/>
    <col min="12" max="12" width="16.42578125" bestFit="1" customWidth="1"/>
    <col min="13" max="13" width="17" customWidth="1"/>
  </cols>
  <sheetData>
    <row r="1" spans="1:13" ht="18.75" x14ac:dyDescent="0.3">
      <c r="A1" s="434" t="s">
        <v>13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13" ht="19.5" thickBot="1" x14ac:dyDescent="0.35">
      <c r="A2" s="10" t="s">
        <v>23</v>
      </c>
      <c r="B2" s="5"/>
      <c r="C2" s="11"/>
      <c r="D2" s="11"/>
      <c r="E2" s="11"/>
      <c r="F2" s="11"/>
      <c r="G2" s="12"/>
      <c r="H2" s="11"/>
      <c r="I2" s="5"/>
      <c r="J2" s="5"/>
    </row>
    <row r="3" spans="1:13" ht="19.5" thickBot="1" x14ac:dyDescent="0.35">
      <c r="A3" s="13" t="s">
        <v>14</v>
      </c>
      <c r="B3" s="435" t="s">
        <v>34</v>
      </c>
      <c r="C3" s="436"/>
      <c r="D3" s="436"/>
      <c r="E3" s="436"/>
      <c r="F3" s="436"/>
      <c r="G3" s="436"/>
      <c r="H3" s="436"/>
      <c r="I3" s="436"/>
      <c r="J3" s="437"/>
    </row>
    <row r="4" spans="1:13" ht="15.75" thickBot="1" x14ac:dyDescent="0.3">
      <c r="A4" s="14" t="s">
        <v>2</v>
      </c>
      <c r="B4" s="438">
        <f>+'Avstemmingsoversikt SRS'!B4</f>
        <v>0</v>
      </c>
      <c r="C4" s="439"/>
      <c r="D4" s="439"/>
      <c r="E4" s="439"/>
      <c r="F4" s="439"/>
      <c r="G4" s="439"/>
      <c r="H4" s="440"/>
      <c r="I4" s="14" t="s">
        <v>3</v>
      </c>
      <c r="J4" s="15">
        <f>+'Avstemmingsoversikt SRS'!P4</f>
        <v>2021</v>
      </c>
    </row>
    <row r="5" spans="1:13" ht="15.75" thickBot="1" x14ac:dyDescent="0.3">
      <c r="A5" s="44" t="s">
        <v>19</v>
      </c>
      <c r="B5" s="448" t="s">
        <v>54</v>
      </c>
      <c r="C5" s="441"/>
      <c r="D5" s="441"/>
      <c r="E5" s="441"/>
      <c r="F5" s="441"/>
      <c r="G5" s="441"/>
      <c r="H5" s="441"/>
      <c r="I5" s="441"/>
      <c r="J5" s="442"/>
    </row>
    <row r="6" spans="1:13" s="109" customFormat="1" x14ac:dyDescent="0.25"/>
    <row r="7" spans="1:13" s="146" customFormat="1" ht="15" customHeight="1" x14ac:dyDescent="0.25">
      <c r="A7" s="146" t="s">
        <v>238</v>
      </c>
      <c r="B7" s="360" t="s">
        <v>230</v>
      </c>
      <c r="C7" s="215"/>
      <c r="D7" s="215"/>
      <c r="E7" s="215"/>
      <c r="F7" s="215"/>
      <c r="G7" s="216"/>
    </row>
    <row r="9" spans="1:13" ht="15.75" thickBot="1" x14ac:dyDescent="0.3">
      <c r="B9" s="453" t="s">
        <v>32</v>
      </c>
      <c r="C9" s="454"/>
      <c r="D9" s="454"/>
      <c r="E9" s="453" t="s">
        <v>33</v>
      </c>
      <c r="F9" s="454"/>
      <c r="G9" s="455"/>
      <c r="H9" s="156"/>
    </row>
    <row r="10" spans="1:13" s="1" customFormat="1" ht="42.75" customHeight="1" x14ac:dyDescent="0.25">
      <c r="A10" s="67" t="s">
        <v>6</v>
      </c>
      <c r="B10" s="68" t="s">
        <v>27</v>
      </c>
      <c r="C10" s="68" t="s">
        <v>28</v>
      </c>
      <c r="D10" s="68" t="s">
        <v>146</v>
      </c>
      <c r="E10" s="68" t="s">
        <v>29</v>
      </c>
      <c r="F10" s="68" t="s">
        <v>30</v>
      </c>
      <c r="G10" s="69" t="s">
        <v>147</v>
      </c>
      <c r="H10" s="296" t="s">
        <v>7</v>
      </c>
      <c r="I10" s="289" t="s">
        <v>11</v>
      </c>
      <c r="J10" s="293" t="s">
        <v>16</v>
      </c>
    </row>
    <row r="11" spans="1:13" s="1" customFormat="1" x14ac:dyDescent="0.25">
      <c r="A11" s="27" t="str">
        <f>CONCATENATE($J$4,"00")</f>
        <v>202100</v>
      </c>
      <c r="B11" s="54"/>
      <c r="C11" s="54"/>
      <c r="D11" s="55">
        <f>+B11+C11</f>
        <v>0</v>
      </c>
      <c r="E11" s="53"/>
      <c r="F11" s="62"/>
      <c r="G11" s="66"/>
      <c r="H11" s="311"/>
      <c r="I11" s="48"/>
      <c r="J11" s="49"/>
    </row>
    <row r="12" spans="1:13" s="1" customFormat="1" x14ac:dyDescent="0.25">
      <c r="A12" s="27" t="str">
        <f>CONCATENATE($J$4,"01")</f>
        <v>202101</v>
      </c>
      <c r="B12" s="54"/>
      <c r="C12" s="54"/>
      <c r="D12" s="55">
        <f t="shared" ref="D12:D23" si="0">+B12+C12</f>
        <v>0</v>
      </c>
      <c r="E12" s="54"/>
      <c r="F12" s="54"/>
      <c r="G12" s="56">
        <f>+E12+F12</f>
        <v>0</v>
      </c>
      <c r="H12" s="24"/>
      <c r="I12" s="286"/>
      <c r="J12" s="240"/>
    </row>
    <row r="13" spans="1:13" s="1" customFormat="1" x14ac:dyDescent="0.25">
      <c r="A13" s="27" t="str">
        <f>CONCATENATE($J$4,"02")</f>
        <v>202102</v>
      </c>
      <c r="B13" s="54"/>
      <c r="C13" s="54"/>
      <c r="D13" s="55">
        <f t="shared" si="0"/>
        <v>0</v>
      </c>
      <c r="E13" s="54"/>
      <c r="F13" s="54"/>
      <c r="G13" s="56">
        <f t="shared" ref="G13:G23" si="1">+E13+F13</f>
        <v>0</v>
      </c>
      <c r="H13" s="24"/>
      <c r="I13" s="286"/>
      <c r="J13" s="240"/>
    </row>
    <row r="14" spans="1:13" s="1" customFormat="1" x14ac:dyDescent="0.25">
      <c r="A14" s="27" t="str">
        <f>CONCATENATE($J$4,"03")</f>
        <v>202103</v>
      </c>
      <c r="B14" s="54"/>
      <c r="C14" s="54"/>
      <c r="D14" s="55">
        <f t="shared" si="0"/>
        <v>0</v>
      </c>
      <c r="E14" s="54"/>
      <c r="F14" s="54"/>
      <c r="G14" s="56">
        <f t="shared" si="1"/>
        <v>0</v>
      </c>
      <c r="H14" s="24"/>
      <c r="I14" s="286"/>
      <c r="J14" s="240"/>
    </row>
    <row r="15" spans="1:13" s="1" customFormat="1" x14ac:dyDescent="0.25">
      <c r="A15" s="27" t="str">
        <f>CONCATENATE($J$4,"04")</f>
        <v>202104</v>
      </c>
      <c r="B15" s="54"/>
      <c r="C15" s="54"/>
      <c r="D15" s="55">
        <f t="shared" si="0"/>
        <v>0</v>
      </c>
      <c r="E15" s="54"/>
      <c r="F15" s="54"/>
      <c r="G15" s="56">
        <f t="shared" si="1"/>
        <v>0</v>
      </c>
      <c r="H15" s="24"/>
      <c r="I15" s="286"/>
      <c r="J15" s="240"/>
      <c r="M15" s="156"/>
    </row>
    <row r="16" spans="1:13" s="1" customFormat="1" x14ac:dyDescent="0.25">
      <c r="A16" s="27" t="str">
        <f>CONCATENATE($J$4,"05")</f>
        <v>202105</v>
      </c>
      <c r="B16" s="54"/>
      <c r="C16" s="54"/>
      <c r="D16" s="55">
        <f t="shared" si="0"/>
        <v>0</v>
      </c>
      <c r="E16" s="54"/>
      <c r="F16" s="54"/>
      <c r="G16" s="56">
        <f t="shared" si="1"/>
        <v>0</v>
      </c>
      <c r="H16" s="24"/>
      <c r="I16" s="286"/>
      <c r="J16" s="240"/>
    </row>
    <row r="17" spans="1:10" s="1" customFormat="1" x14ac:dyDescent="0.25">
      <c r="A17" s="27" t="str">
        <f>CONCATENATE($J$4,"06")</f>
        <v>202106</v>
      </c>
      <c r="B17" s="54"/>
      <c r="C17" s="54"/>
      <c r="D17" s="55">
        <f t="shared" si="0"/>
        <v>0</v>
      </c>
      <c r="E17" s="54"/>
      <c r="F17" s="54"/>
      <c r="G17" s="56">
        <f t="shared" si="1"/>
        <v>0</v>
      </c>
      <c r="H17" s="24"/>
      <c r="I17" s="286"/>
      <c r="J17" s="240"/>
    </row>
    <row r="18" spans="1:10" s="1" customFormat="1" x14ac:dyDescent="0.25">
      <c r="A18" s="27" t="str">
        <f>CONCATENATE($J$4,"07")</f>
        <v>202107</v>
      </c>
      <c r="B18" s="54"/>
      <c r="C18" s="54"/>
      <c r="D18" s="55">
        <f t="shared" si="0"/>
        <v>0</v>
      </c>
      <c r="E18" s="54"/>
      <c r="F18" s="54"/>
      <c r="G18" s="56">
        <f t="shared" si="1"/>
        <v>0</v>
      </c>
      <c r="H18" s="24"/>
      <c r="I18" s="286"/>
      <c r="J18" s="240"/>
    </row>
    <row r="19" spans="1:10" s="1" customFormat="1" x14ac:dyDescent="0.25">
      <c r="A19" s="27" t="str">
        <f>CONCATENATE($J$4,"08")</f>
        <v>202108</v>
      </c>
      <c r="B19" s="54"/>
      <c r="C19" s="54"/>
      <c r="D19" s="55">
        <f t="shared" si="0"/>
        <v>0</v>
      </c>
      <c r="E19" s="54"/>
      <c r="F19" s="54"/>
      <c r="G19" s="56">
        <f t="shared" si="1"/>
        <v>0</v>
      </c>
      <c r="H19" s="24"/>
      <c r="I19" s="286"/>
      <c r="J19" s="240"/>
    </row>
    <row r="20" spans="1:10" s="1" customFormat="1" x14ac:dyDescent="0.25">
      <c r="A20" s="27" t="str">
        <f>CONCATENATE($J$4,"09")</f>
        <v>202109</v>
      </c>
      <c r="B20" s="54"/>
      <c r="C20" s="54"/>
      <c r="D20" s="55">
        <f t="shared" si="0"/>
        <v>0</v>
      </c>
      <c r="E20" s="54"/>
      <c r="F20" s="54"/>
      <c r="G20" s="56">
        <f t="shared" si="1"/>
        <v>0</v>
      </c>
      <c r="H20" s="24"/>
      <c r="I20" s="286"/>
      <c r="J20" s="240"/>
    </row>
    <row r="21" spans="1:10" s="1" customFormat="1" x14ac:dyDescent="0.25">
      <c r="A21" s="27" t="str">
        <f>CONCATENATE($J$4,"10")</f>
        <v>202110</v>
      </c>
      <c r="B21" s="54"/>
      <c r="C21" s="54"/>
      <c r="D21" s="55">
        <f t="shared" si="0"/>
        <v>0</v>
      </c>
      <c r="E21" s="54"/>
      <c r="F21" s="54"/>
      <c r="G21" s="56">
        <f t="shared" si="1"/>
        <v>0</v>
      </c>
      <c r="H21" s="24"/>
      <c r="I21" s="286"/>
      <c r="J21" s="240"/>
    </row>
    <row r="22" spans="1:10" s="1" customFormat="1" x14ac:dyDescent="0.25">
      <c r="A22" s="27" t="str">
        <f>CONCATENATE($J$4,"11")</f>
        <v>202111</v>
      </c>
      <c r="B22" s="54"/>
      <c r="C22" s="54"/>
      <c r="D22" s="55">
        <f t="shared" si="0"/>
        <v>0</v>
      </c>
      <c r="E22" s="54"/>
      <c r="F22" s="54"/>
      <c r="G22" s="56">
        <f t="shared" si="1"/>
        <v>0</v>
      </c>
      <c r="H22" s="24"/>
      <c r="I22" s="286"/>
      <c r="J22" s="240"/>
    </row>
    <row r="23" spans="1:10" s="1" customFormat="1" x14ac:dyDescent="0.25">
      <c r="A23" s="27" t="str">
        <f>CONCATENATE($J$4,"12")</f>
        <v>202112</v>
      </c>
      <c r="B23" s="54"/>
      <c r="C23" s="54"/>
      <c r="D23" s="55">
        <f t="shared" si="0"/>
        <v>0</v>
      </c>
      <c r="E23" s="54"/>
      <c r="F23" s="54"/>
      <c r="G23" s="56">
        <f t="shared" si="1"/>
        <v>0</v>
      </c>
      <c r="H23" s="24"/>
      <c r="I23" s="286"/>
      <c r="J23" s="240"/>
    </row>
    <row r="24" spans="1:10" s="1" customFormat="1" ht="15.75" thickBot="1" x14ac:dyDescent="0.3">
      <c r="A24" s="18" t="s">
        <v>25</v>
      </c>
      <c r="B24" s="57">
        <f>SUM(B11:B23)</f>
        <v>0</v>
      </c>
      <c r="C24" s="57">
        <f>SUM(C11:C23)</f>
        <v>0</v>
      </c>
      <c r="D24" s="58">
        <f>+B24+C24</f>
        <v>0</v>
      </c>
      <c r="E24" s="57">
        <f t="shared" ref="E24:F24" si="2">SUM(E12:E23)</f>
        <v>0</v>
      </c>
      <c r="F24" s="57">
        <f t="shared" si="2"/>
        <v>0</v>
      </c>
      <c r="G24" s="71">
        <f>+E24+F24</f>
        <v>0</v>
      </c>
      <c r="H24" s="458"/>
      <c r="I24" s="459"/>
      <c r="J24" s="460"/>
    </row>
    <row r="25" spans="1:10" s="1" customFormat="1" x14ac:dyDescent="0.25">
      <c r="E25"/>
      <c r="F25"/>
    </row>
    <row r="26" spans="1:10" s="1" customFormat="1" ht="15.75" thickBot="1" x14ac:dyDescent="0.3">
      <c r="A26" s="50" t="s">
        <v>26</v>
      </c>
    </row>
    <row r="27" spans="1:10" s="1" customFormat="1" x14ac:dyDescent="0.25">
      <c r="A27" s="59" t="str">
        <f>CONCATENATE($J$4,"01")</f>
        <v>202101</v>
      </c>
      <c r="B27" s="449"/>
      <c r="C27" s="449"/>
      <c r="D27" s="449"/>
      <c r="E27" s="449"/>
      <c r="F27" s="449"/>
      <c r="G27" s="449"/>
      <c r="H27" s="449"/>
      <c r="I27" s="449"/>
      <c r="J27" s="450"/>
    </row>
    <row r="28" spans="1:10" s="1" customFormat="1" ht="15" customHeight="1" x14ac:dyDescent="0.25">
      <c r="A28" s="27" t="str">
        <f>CONCATENATE($J$4,"02")</f>
        <v>202102</v>
      </c>
      <c r="B28" s="451"/>
      <c r="C28" s="451"/>
      <c r="D28" s="451"/>
      <c r="E28" s="451"/>
      <c r="F28" s="451"/>
      <c r="G28" s="451"/>
      <c r="H28" s="451"/>
      <c r="I28" s="451"/>
      <c r="J28" s="452"/>
    </row>
    <row r="29" spans="1:10" s="1" customFormat="1" x14ac:dyDescent="0.25">
      <c r="A29" s="27" t="str">
        <f>CONCATENATE($J$4,"03")</f>
        <v>202103</v>
      </c>
      <c r="B29" s="451"/>
      <c r="C29" s="451"/>
      <c r="D29" s="451"/>
      <c r="E29" s="451"/>
      <c r="F29" s="451"/>
      <c r="G29" s="451"/>
      <c r="H29" s="451"/>
      <c r="I29" s="451"/>
      <c r="J29" s="452"/>
    </row>
    <row r="30" spans="1:10" s="1" customFormat="1" x14ac:dyDescent="0.25">
      <c r="A30" s="27" t="str">
        <f>CONCATENATE($J$4,"04")</f>
        <v>202104</v>
      </c>
      <c r="B30" s="451"/>
      <c r="C30" s="451"/>
      <c r="D30" s="451"/>
      <c r="E30" s="451"/>
      <c r="F30" s="451"/>
      <c r="G30" s="451"/>
      <c r="H30" s="451"/>
      <c r="I30" s="451"/>
      <c r="J30" s="452"/>
    </row>
    <row r="31" spans="1:10" s="1" customFormat="1" x14ac:dyDescent="0.25">
      <c r="A31" s="27" t="str">
        <f>CONCATENATE($J$4,"05")</f>
        <v>202105</v>
      </c>
      <c r="B31" s="451"/>
      <c r="C31" s="451"/>
      <c r="D31" s="451"/>
      <c r="E31" s="451"/>
      <c r="F31" s="451"/>
      <c r="G31" s="451"/>
      <c r="H31" s="451"/>
      <c r="I31" s="451"/>
      <c r="J31" s="452"/>
    </row>
    <row r="32" spans="1:10" s="1" customFormat="1" x14ac:dyDescent="0.25">
      <c r="A32" s="27" t="str">
        <f>CONCATENATE($J$4,"06")</f>
        <v>202106</v>
      </c>
      <c r="B32" s="451"/>
      <c r="C32" s="451"/>
      <c r="D32" s="451"/>
      <c r="E32" s="451"/>
      <c r="F32" s="451"/>
      <c r="G32" s="451"/>
      <c r="H32" s="451"/>
      <c r="I32" s="451"/>
      <c r="J32" s="452"/>
    </row>
    <row r="33" spans="1:10" s="1" customFormat="1" x14ac:dyDescent="0.25">
      <c r="A33" s="27" t="str">
        <f>CONCATENATE($J$4,"07")</f>
        <v>202107</v>
      </c>
      <c r="B33" s="451"/>
      <c r="C33" s="451"/>
      <c r="D33" s="451"/>
      <c r="E33" s="451"/>
      <c r="F33" s="451"/>
      <c r="G33" s="451"/>
      <c r="H33" s="451"/>
      <c r="I33" s="451"/>
      <c r="J33" s="452"/>
    </row>
    <row r="34" spans="1:10" s="1" customFormat="1" x14ac:dyDescent="0.25">
      <c r="A34" s="27" t="str">
        <f>CONCATENATE($J$4,"08")</f>
        <v>202108</v>
      </c>
      <c r="B34" s="451"/>
      <c r="C34" s="451"/>
      <c r="D34" s="451"/>
      <c r="E34" s="451"/>
      <c r="F34" s="451"/>
      <c r="G34" s="451"/>
      <c r="H34" s="451"/>
      <c r="I34" s="451"/>
      <c r="J34" s="452"/>
    </row>
    <row r="35" spans="1:10" s="1" customFormat="1" x14ac:dyDescent="0.25">
      <c r="A35" s="27" t="str">
        <f>CONCATENATE($J$4,"09")</f>
        <v>202109</v>
      </c>
      <c r="B35" s="451"/>
      <c r="C35" s="451"/>
      <c r="D35" s="451"/>
      <c r="E35" s="451"/>
      <c r="F35" s="451"/>
      <c r="G35" s="451"/>
      <c r="H35" s="451"/>
      <c r="I35" s="451"/>
      <c r="J35" s="452"/>
    </row>
    <row r="36" spans="1:10" s="1" customFormat="1" x14ac:dyDescent="0.25">
      <c r="A36" s="27" t="str">
        <f>CONCATENATE($J$4,"10")</f>
        <v>202110</v>
      </c>
      <c r="B36" s="451"/>
      <c r="C36" s="451"/>
      <c r="D36" s="451"/>
      <c r="E36" s="451"/>
      <c r="F36" s="451"/>
      <c r="G36" s="451"/>
      <c r="H36" s="451"/>
      <c r="I36" s="451"/>
      <c r="J36" s="452"/>
    </row>
    <row r="37" spans="1:10" s="1" customFormat="1" x14ac:dyDescent="0.25">
      <c r="A37" s="27" t="str">
        <f>CONCATENATE($J$4,"11")</f>
        <v>202111</v>
      </c>
      <c r="B37" s="451"/>
      <c r="C37" s="451"/>
      <c r="D37" s="451"/>
      <c r="E37" s="451"/>
      <c r="F37" s="451"/>
      <c r="G37" s="451"/>
      <c r="H37" s="451"/>
      <c r="I37" s="451"/>
      <c r="J37" s="452"/>
    </row>
    <row r="38" spans="1:10" s="1" customFormat="1" ht="15.75" thickBot="1" x14ac:dyDescent="0.3">
      <c r="A38" s="60" t="str">
        <f>CONCATENATE($J$4,"12")</f>
        <v>202112</v>
      </c>
      <c r="B38" s="456"/>
      <c r="C38" s="456"/>
      <c r="D38" s="456"/>
      <c r="E38" s="456"/>
      <c r="F38" s="456"/>
      <c r="G38" s="456"/>
      <c r="H38" s="456"/>
      <c r="I38" s="456"/>
      <c r="J38" s="457"/>
    </row>
  </sheetData>
  <mergeCells count="19">
    <mergeCell ref="B35:J35"/>
    <mergeCell ref="B36:J36"/>
    <mergeCell ref="B37:J37"/>
    <mergeCell ref="B38:J38"/>
    <mergeCell ref="B3:J3"/>
    <mergeCell ref="H24:J24"/>
    <mergeCell ref="B29:J29"/>
    <mergeCell ref="B31:J31"/>
    <mergeCell ref="B32:J32"/>
    <mergeCell ref="B33:J33"/>
    <mergeCell ref="B34:J34"/>
    <mergeCell ref="B30:J30"/>
    <mergeCell ref="A1:J1"/>
    <mergeCell ref="B4:H4"/>
    <mergeCell ref="B5:J5"/>
    <mergeCell ref="B27:J27"/>
    <mergeCell ref="B28:J28"/>
    <mergeCell ref="B9:D9"/>
    <mergeCell ref="E9:G9"/>
  </mergeCells>
  <conditionalFormatting sqref="J12:J23">
    <cfRule type="expression" dxfId="115" priority="2">
      <formula>J12="DFØ følger opp"</formula>
    </cfRule>
    <cfRule type="expression" dxfId="114" priority="7">
      <formula>J12="Alt OK"</formula>
    </cfRule>
    <cfRule type="expression" dxfId="113" priority="8">
      <formula>J12="Kunde følger opp"</formula>
    </cfRule>
  </conditionalFormatting>
  <hyperlinks>
    <hyperlink ref="A3" location="'Avstemmingsoversikt SRS'!A1" display="Til avst.oversikt" xr:uid="{00000000-0004-0000-0400-000000000000}"/>
  </hyperlinks>
  <pageMargins left="0.7" right="0.7" top="0.75" bottom="0.75" header="0.3" footer="0.3"/>
  <pageSetup paperSize="9" orientation="portrait" r:id="rId1"/>
  <ignoredErrors>
    <ignoredError sqref="D2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C2947B48-F80A-4519-A73E-51509CEFB14F}">
            <xm:f>'Avstemmingsoversikt SRS'!$L$4:$N$4="Bruttobudsjettert"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A1:XFD1048576</xm:sqref>
        </x14:conditionalFormatting>
        <x14:conditionalFormatting xmlns:xm="http://schemas.microsoft.com/office/excel/2006/main">
          <x14:cfRule type="expression" priority="1" id="{93E7F5C7-52B3-474E-AD2A-469EF5D54AEF}">
            <xm:f>'\\sso-file.sfso.no\felles\RA\07 RA RB\02 Prosesser\02 Avstemming\01 Avstemmingsmappen\2020\02 Avstemmingsmappen SRS\[Avstemmingsmappe SRS 2020 - test N6 2019.xlsx]Avstemmingsoversikt SRS'!#REF!="Bruttobudsjettert"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B7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Avstemmingskoder" xr:uid="{00000000-0002-0000-0400-000000000000}">
          <x14:formula1>
            <xm:f>Grunnlagsdata!$A$3:$A$5</xm:f>
          </x14:formula1>
          <xm:sqref>J12:J23</xm:sqref>
        </x14:dataValidation>
        <x14:dataValidation type="list" allowBlank="1" showInputMessage="1" showErrorMessage="1" xr:uid="{00000000-0002-0000-0400-000001000000}">
          <x14:formula1>
            <xm:f>Grunnlagsdata!$A$19:$A$20</xm:f>
          </x14:formula1>
          <xm:sqref>G7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7"/>
  <sheetViews>
    <sheetView workbookViewId="0">
      <selection sqref="A1:G1"/>
    </sheetView>
  </sheetViews>
  <sheetFormatPr baseColWidth="10" defaultRowHeight="15" x14ac:dyDescent="0.25"/>
  <cols>
    <col min="1" max="1" width="17" customWidth="1"/>
    <col min="2" max="4" width="26.85546875" customWidth="1"/>
    <col min="5" max="6" width="13.28515625" customWidth="1"/>
    <col min="7" max="7" width="16.42578125" bestFit="1" customWidth="1"/>
    <col min="8" max="10" width="17" customWidth="1"/>
  </cols>
  <sheetData>
    <row r="1" spans="1:7" ht="18.75" x14ac:dyDescent="0.3">
      <c r="A1" s="434" t="s">
        <v>13</v>
      </c>
      <c r="B1" s="434"/>
      <c r="C1" s="434"/>
      <c r="D1" s="434"/>
      <c r="E1" s="434"/>
      <c r="F1" s="434"/>
      <c r="G1" s="434"/>
    </row>
    <row r="2" spans="1:7" ht="19.5" thickBot="1" x14ac:dyDescent="0.35">
      <c r="A2" s="10" t="s">
        <v>96</v>
      </c>
      <c r="B2" s="5"/>
      <c r="C2" s="11"/>
      <c r="D2" s="11"/>
      <c r="E2" s="11"/>
      <c r="F2" s="5"/>
      <c r="G2" s="5"/>
    </row>
    <row r="3" spans="1:7" ht="19.5" thickBot="1" x14ac:dyDescent="0.35">
      <c r="A3" s="13" t="s">
        <v>14</v>
      </c>
      <c r="B3" s="435" t="s">
        <v>36</v>
      </c>
      <c r="C3" s="436"/>
      <c r="D3" s="436"/>
      <c r="E3" s="436"/>
      <c r="F3" s="436"/>
      <c r="G3" s="437"/>
    </row>
    <row r="4" spans="1:7" ht="15.75" thickBot="1" x14ac:dyDescent="0.3">
      <c r="A4" s="14" t="s">
        <v>2</v>
      </c>
      <c r="B4" s="438">
        <f>+'Avstemmingsoversikt SRS'!B4</f>
        <v>0</v>
      </c>
      <c r="C4" s="439"/>
      <c r="D4" s="439"/>
      <c r="E4" s="440"/>
      <c r="F4" s="14" t="s">
        <v>3</v>
      </c>
      <c r="G4" s="15">
        <f>+'Avstemmingsoversikt SRS'!P4</f>
        <v>2021</v>
      </c>
    </row>
    <row r="5" spans="1:7" ht="15.75" thickBot="1" x14ac:dyDescent="0.3">
      <c r="A5" s="44" t="s">
        <v>19</v>
      </c>
      <c r="B5" s="448" t="s">
        <v>54</v>
      </c>
      <c r="C5" s="441"/>
      <c r="D5" s="441"/>
      <c r="E5" s="441"/>
      <c r="F5" s="441"/>
      <c r="G5" s="442"/>
    </row>
    <row r="7" spans="1:7" s="146" customFormat="1" x14ac:dyDescent="0.25">
      <c r="A7" s="146" t="s">
        <v>239</v>
      </c>
      <c r="B7" s="146" t="s">
        <v>169</v>
      </c>
    </row>
    <row r="8" spans="1:7" ht="15.75" thickBot="1" x14ac:dyDescent="0.3"/>
    <row r="9" spans="1:7" s="1" customFormat="1" ht="34.5" customHeight="1" x14ac:dyDescent="0.25">
      <c r="A9" s="467" t="s">
        <v>6</v>
      </c>
      <c r="B9" s="461" t="s">
        <v>85</v>
      </c>
      <c r="C9" s="461" t="s">
        <v>95</v>
      </c>
      <c r="D9" s="465" t="s">
        <v>31</v>
      </c>
      <c r="E9" s="463" t="s">
        <v>7</v>
      </c>
      <c r="F9" s="461" t="s">
        <v>11</v>
      </c>
      <c r="G9" s="465" t="s">
        <v>16</v>
      </c>
    </row>
    <row r="10" spans="1:7" s="1" customFormat="1" x14ac:dyDescent="0.25">
      <c r="A10" s="468"/>
      <c r="B10" s="462"/>
      <c r="C10" s="462"/>
      <c r="D10" s="466"/>
      <c r="E10" s="464"/>
      <c r="F10" s="462"/>
      <c r="G10" s="466"/>
    </row>
    <row r="11" spans="1:7" s="1" customFormat="1" x14ac:dyDescent="0.25">
      <c r="A11" s="27" t="str">
        <f>CONCATENATE($G$4,"01")</f>
        <v>202101</v>
      </c>
      <c r="B11" s="54"/>
      <c r="C11" s="54"/>
      <c r="D11" s="56">
        <f>+B11-C11</f>
        <v>0</v>
      </c>
      <c r="E11" s="70"/>
      <c r="F11" s="25"/>
      <c r="G11" s="21"/>
    </row>
    <row r="12" spans="1:7" s="1" customFormat="1" x14ac:dyDescent="0.25">
      <c r="A12" s="27" t="str">
        <f>CONCATENATE($G$4,"02")</f>
        <v>202102</v>
      </c>
      <c r="B12" s="54"/>
      <c r="C12" s="54"/>
      <c r="D12" s="56">
        <f t="shared" ref="D12:D22" si="0">+B12-C12</f>
        <v>0</v>
      </c>
      <c r="E12" s="70"/>
      <c r="F12" s="25"/>
      <c r="G12" s="21"/>
    </row>
    <row r="13" spans="1:7" s="1" customFormat="1" x14ac:dyDescent="0.25">
      <c r="A13" s="27" t="str">
        <f>CONCATENATE($G$4,"03")</f>
        <v>202103</v>
      </c>
      <c r="B13" s="54"/>
      <c r="C13" s="54"/>
      <c r="D13" s="56">
        <f t="shared" si="0"/>
        <v>0</v>
      </c>
      <c r="E13" s="70"/>
      <c r="F13" s="25"/>
      <c r="G13" s="21"/>
    </row>
    <row r="14" spans="1:7" s="1" customFormat="1" x14ac:dyDescent="0.25">
      <c r="A14" s="27" t="str">
        <f>CONCATENATE($G$4,"04")</f>
        <v>202104</v>
      </c>
      <c r="B14" s="54"/>
      <c r="C14" s="54"/>
      <c r="D14" s="56">
        <f t="shared" si="0"/>
        <v>0</v>
      </c>
      <c r="E14" s="70"/>
      <c r="F14" s="25"/>
      <c r="G14" s="21"/>
    </row>
    <row r="15" spans="1:7" s="1" customFormat="1" x14ac:dyDescent="0.25">
      <c r="A15" s="27" t="str">
        <f>CONCATENATE($G$4,"05")</f>
        <v>202105</v>
      </c>
      <c r="B15" s="54"/>
      <c r="C15" s="54"/>
      <c r="D15" s="56">
        <f t="shared" si="0"/>
        <v>0</v>
      </c>
      <c r="E15" s="70"/>
      <c r="F15" s="25"/>
      <c r="G15" s="21"/>
    </row>
    <row r="16" spans="1:7" s="1" customFormat="1" x14ac:dyDescent="0.25">
      <c r="A16" s="27" t="str">
        <f>CONCATENATE($G$4,"06")</f>
        <v>202106</v>
      </c>
      <c r="B16" s="54"/>
      <c r="C16" s="54"/>
      <c r="D16" s="56">
        <f t="shared" si="0"/>
        <v>0</v>
      </c>
      <c r="E16" s="70"/>
      <c r="F16" s="25"/>
      <c r="G16" s="21"/>
    </row>
    <row r="17" spans="1:7" s="1" customFormat="1" x14ac:dyDescent="0.25">
      <c r="A17" s="27" t="str">
        <f>CONCATENATE($G$4,"07")</f>
        <v>202107</v>
      </c>
      <c r="B17" s="54"/>
      <c r="C17" s="54"/>
      <c r="D17" s="56">
        <f t="shared" si="0"/>
        <v>0</v>
      </c>
      <c r="E17" s="70"/>
      <c r="F17" s="25"/>
      <c r="G17" s="21"/>
    </row>
    <row r="18" spans="1:7" s="1" customFormat="1" x14ac:dyDescent="0.25">
      <c r="A18" s="27" t="str">
        <f>CONCATENATE($G$4,"08")</f>
        <v>202108</v>
      </c>
      <c r="B18" s="54"/>
      <c r="C18" s="54"/>
      <c r="D18" s="56">
        <f t="shared" si="0"/>
        <v>0</v>
      </c>
      <c r="E18" s="70"/>
      <c r="F18" s="25"/>
      <c r="G18" s="21"/>
    </row>
    <row r="19" spans="1:7" s="1" customFormat="1" x14ac:dyDescent="0.25">
      <c r="A19" s="27" t="str">
        <f>CONCATENATE($G$4,"09")</f>
        <v>202109</v>
      </c>
      <c r="B19" s="54"/>
      <c r="C19" s="54"/>
      <c r="D19" s="56">
        <f t="shared" si="0"/>
        <v>0</v>
      </c>
      <c r="E19" s="70"/>
      <c r="F19" s="25"/>
      <c r="G19" s="21"/>
    </row>
    <row r="20" spans="1:7" s="1" customFormat="1" x14ac:dyDescent="0.25">
      <c r="A20" s="27" t="str">
        <f>CONCATENATE($G$4,"10")</f>
        <v>202110</v>
      </c>
      <c r="B20" s="54"/>
      <c r="C20" s="54"/>
      <c r="D20" s="56">
        <f t="shared" si="0"/>
        <v>0</v>
      </c>
      <c r="E20" s="70"/>
      <c r="F20" s="25"/>
      <c r="G20" s="21"/>
    </row>
    <row r="21" spans="1:7" s="1" customFormat="1" x14ac:dyDescent="0.25">
      <c r="A21" s="27" t="str">
        <f>CONCATENATE($G$4,"11")</f>
        <v>202111</v>
      </c>
      <c r="B21" s="54"/>
      <c r="C21" s="54"/>
      <c r="D21" s="56">
        <f t="shared" si="0"/>
        <v>0</v>
      </c>
      <c r="E21" s="70"/>
      <c r="F21" s="25"/>
      <c r="G21" s="21"/>
    </row>
    <row r="22" spans="1:7" s="1" customFormat="1" x14ac:dyDescent="0.25">
      <c r="A22" s="27" t="str">
        <f>CONCATENATE($G$4,"12")</f>
        <v>202112</v>
      </c>
      <c r="B22" s="54"/>
      <c r="C22" s="54"/>
      <c r="D22" s="56">
        <f t="shared" si="0"/>
        <v>0</v>
      </c>
      <c r="E22" s="70"/>
      <c r="F22" s="25"/>
      <c r="G22" s="21"/>
    </row>
    <row r="23" spans="1:7" s="1" customFormat="1" ht="15.75" thickBot="1" x14ac:dyDescent="0.3">
      <c r="A23" s="18" t="s">
        <v>25</v>
      </c>
      <c r="B23" s="57">
        <f>SUM(B11:B22)</f>
        <v>0</v>
      </c>
      <c r="C23" s="57">
        <f t="shared" ref="C23" si="1">SUM(C11:C22)</f>
        <v>0</v>
      </c>
      <c r="D23" s="71">
        <f>+B23-C23</f>
        <v>0</v>
      </c>
      <c r="E23" s="459"/>
      <c r="F23" s="459"/>
      <c r="G23" s="460"/>
    </row>
    <row r="24" spans="1:7" s="1" customFormat="1" x14ac:dyDescent="0.25"/>
    <row r="25" spans="1:7" s="1" customFormat="1" ht="15.75" thickBot="1" x14ac:dyDescent="0.3">
      <c r="A25" s="50" t="s">
        <v>26</v>
      </c>
    </row>
    <row r="26" spans="1:7" s="1" customFormat="1" x14ac:dyDescent="0.25">
      <c r="A26" s="59" t="str">
        <f>CONCATENATE($G$4,"01")</f>
        <v>202101</v>
      </c>
      <c r="B26" s="449"/>
      <c r="C26" s="449"/>
      <c r="D26" s="449"/>
      <c r="E26" s="449"/>
      <c r="F26" s="449"/>
      <c r="G26" s="450"/>
    </row>
    <row r="27" spans="1:7" s="1" customFormat="1" ht="15" customHeight="1" x14ac:dyDescent="0.25">
      <c r="A27" s="27" t="str">
        <f>CONCATENATE($G$4,"02")</f>
        <v>202102</v>
      </c>
      <c r="B27" s="451"/>
      <c r="C27" s="451"/>
      <c r="D27" s="451"/>
      <c r="E27" s="451"/>
      <c r="F27" s="451"/>
      <c r="G27" s="452"/>
    </row>
    <row r="28" spans="1:7" s="1" customFormat="1" x14ac:dyDescent="0.25">
      <c r="A28" s="27" t="str">
        <f>CONCATENATE($G$4,"03")</f>
        <v>202103</v>
      </c>
      <c r="B28" s="451"/>
      <c r="C28" s="451"/>
      <c r="D28" s="451"/>
      <c r="E28" s="451"/>
      <c r="F28" s="451"/>
      <c r="G28" s="452"/>
    </row>
    <row r="29" spans="1:7" s="1" customFormat="1" x14ac:dyDescent="0.25">
      <c r="A29" s="27" t="str">
        <f>CONCATENATE($G$4,"04")</f>
        <v>202104</v>
      </c>
      <c r="B29" s="451"/>
      <c r="C29" s="451"/>
      <c r="D29" s="451"/>
      <c r="E29" s="451"/>
      <c r="F29" s="451"/>
      <c r="G29" s="452"/>
    </row>
    <row r="30" spans="1:7" s="1" customFormat="1" x14ac:dyDescent="0.25">
      <c r="A30" s="27" t="str">
        <f>CONCATENATE($G$4,"05")</f>
        <v>202105</v>
      </c>
      <c r="B30" s="451"/>
      <c r="C30" s="451"/>
      <c r="D30" s="451"/>
      <c r="E30" s="451"/>
      <c r="F30" s="451"/>
      <c r="G30" s="452"/>
    </row>
    <row r="31" spans="1:7" s="1" customFormat="1" x14ac:dyDescent="0.25">
      <c r="A31" s="27" t="str">
        <f>CONCATENATE($G$4,"06")</f>
        <v>202106</v>
      </c>
      <c r="B31" s="451"/>
      <c r="C31" s="451"/>
      <c r="D31" s="451"/>
      <c r="E31" s="451"/>
      <c r="F31" s="451"/>
      <c r="G31" s="452"/>
    </row>
    <row r="32" spans="1:7" s="1" customFormat="1" x14ac:dyDescent="0.25">
      <c r="A32" s="27" t="str">
        <f>CONCATENATE($G$4,"07")</f>
        <v>202107</v>
      </c>
      <c r="B32" s="451"/>
      <c r="C32" s="451"/>
      <c r="D32" s="451"/>
      <c r="E32" s="451"/>
      <c r="F32" s="451"/>
      <c r="G32" s="452"/>
    </row>
    <row r="33" spans="1:7" s="1" customFormat="1" x14ac:dyDescent="0.25">
      <c r="A33" s="27" t="str">
        <f>CONCATENATE($G$4,"08")</f>
        <v>202108</v>
      </c>
      <c r="B33" s="451"/>
      <c r="C33" s="451"/>
      <c r="D33" s="451"/>
      <c r="E33" s="451"/>
      <c r="F33" s="451"/>
      <c r="G33" s="452"/>
    </row>
    <row r="34" spans="1:7" s="1" customFormat="1" x14ac:dyDescent="0.25">
      <c r="A34" s="27" t="str">
        <f>CONCATENATE($G$4,"09")</f>
        <v>202109</v>
      </c>
      <c r="B34" s="451"/>
      <c r="C34" s="451"/>
      <c r="D34" s="451"/>
      <c r="E34" s="451"/>
      <c r="F34" s="451"/>
      <c r="G34" s="452"/>
    </row>
    <row r="35" spans="1:7" s="1" customFormat="1" x14ac:dyDescent="0.25">
      <c r="A35" s="27" t="str">
        <f>CONCATENATE($G$4,"10")</f>
        <v>202110</v>
      </c>
      <c r="B35" s="451"/>
      <c r="C35" s="451"/>
      <c r="D35" s="451"/>
      <c r="E35" s="451"/>
      <c r="F35" s="451"/>
      <c r="G35" s="452"/>
    </row>
    <row r="36" spans="1:7" s="1" customFormat="1" x14ac:dyDescent="0.25">
      <c r="A36" s="27" t="str">
        <f>CONCATENATE($G$4,"11")</f>
        <v>202111</v>
      </c>
      <c r="B36" s="451"/>
      <c r="C36" s="451"/>
      <c r="D36" s="451"/>
      <c r="E36" s="451"/>
      <c r="F36" s="451"/>
      <c r="G36" s="452"/>
    </row>
    <row r="37" spans="1:7" s="1" customFormat="1" ht="15.75" thickBot="1" x14ac:dyDescent="0.3">
      <c r="A37" s="60" t="str">
        <f>CONCATENATE($G$4,"12")</f>
        <v>202112</v>
      </c>
      <c r="B37" s="456"/>
      <c r="C37" s="456"/>
      <c r="D37" s="456"/>
      <c r="E37" s="456"/>
      <c r="F37" s="456"/>
      <c r="G37" s="457"/>
    </row>
  </sheetData>
  <mergeCells count="24">
    <mergeCell ref="A1:G1"/>
    <mergeCell ref="B3:G3"/>
    <mergeCell ref="B4:E4"/>
    <mergeCell ref="B5:G5"/>
    <mergeCell ref="B37:G37"/>
    <mergeCell ref="A9:A10"/>
    <mergeCell ref="D9:D10"/>
    <mergeCell ref="B31:G31"/>
    <mergeCell ref="B32:G32"/>
    <mergeCell ref="B33:G33"/>
    <mergeCell ref="B34:G34"/>
    <mergeCell ref="B35:G35"/>
    <mergeCell ref="B36:G36"/>
    <mergeCell ref="E23:G23"/>
    <mergeCell ref="B26:G26"/>
    <mergeCell ref="B27:G27"/>
    <mergeCell ref="B28:G28"/>
    <mergeCell ref="B29:G29"/>
    <mergeCell ref="B30:G30"/>
    <mergeCell ref="C9:C10"/>
    <mergeCell ref="B9:B10"/>
    <mergeCell ref="E9:E10"/>
    <mergeCell ref="F9:F10"/>
    <mergeCell ref="G9:G10"/>
  </mergeCells>
  <conditionalFormatting sqref="G11:G22">
    <cfRule type="expression" dxfId="110" priority="1">
      <formula>G11="DFØ følger opp"</formula>
    </cfRule>
    <cfRule type="expression" dxfId="109" priority="4">
      <formula>G11="Alt OK"</formula>
    </cfRule>
    <cfRule type="expression" dxfId="108" priority="5">
      <formula>G11="Kunde følger opp"</formula>
    </cfRule>
  </conditionalFormatting>
  <hyperlinks>
    <hyperlink ref="A3" location="'Avstemmingsoversikt SRS'!A1" display="Til avst.oversikt" xr:uid="{00000000-0004-0000-0500-000000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079A93E-1340-4029-BBF0-23BEC84444D6}">
            <xm:f>'Avstemmingsoversikt SRS'!$L$4:$N$4="Bruttobudsjettert"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A1:XFD1048576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vstemmingskoder" xr:uid="{00000000-0002-0000-0500-000000000000}">
          <x14:formula1>
            <xm:f>Grunnlagsdata!$A$3:$A$5</xm:f>
          </x14:formula1>
          <xm:sqref>G11:G22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6"/>
  <sheetViews>
    <sheetView workbookViewId="0">
      <selection sqref="A1:L1"/>
    </sheetView>
  </sheetViews>
  <sheetFormatPr baseColWidth="10" defaultRowHeight="15" x14ac:dyDescent="0.25"/>
  <cols>
    <col min="1" max="1" width="17" style="112" customWidth="1"/>
    <col min="2" max="2" width="23" style="112" customWidth="1"/>
    <col min="3" max="8" width="22.5703125" style="112" customWidth="1"/>
    <col min="9" max="9" width="14.28515625" style="112" customWidth="1"/>
    <col min="10" max="10" width="13.28515625" style="112" customWidth="1"/>
    <col min="11" max="11" width="16.42578125" style="112" bestFit="1" customWidth="1"/>
    <col min="12" max="12" width="13.28515625" style="112" customWidth="1"/>
    <col min="13" max="15" width="17" style="112" customWidth="1"/>
    <col min="16" max="16384" width="11.42578125" style="112"/>
  </cols>
  <sheetData>
    <row r="1" spans="1:12" ht="18.75" x14ac:dyDescent="0.3">
      <c r="A1" s="434" t="s">
        <v>13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12" ht="19.5" thickBot="1" x14ac:dyDescent="0.35">
      <c r="A2" s="10" t="s">
        <v>35</v>
      </c>
      <c r="B2" s="5"/>
      <c r="C2" s="5"/>
      <c r="D2" s="11"/>
      <c r="E2" s="11"/>
      <c r="F2" s="11"/>
      <c r="G2" s="11"/>
      <c r="H2" s="11"/>
      <c r="I2" s="12"/>
      <c r="J2" s="11"/>
      <c r="K2" s="5"/>
      <c r="L2" s="5"/>
    </row>
    <row r="3" spans="1:12" ht="19.5" thickBot="1" x14ac:dyDescent="0.35">
      <c r="A3" s="13" t="s">
        <v>14</v>
      </c>
      <c r="B3" s="435" t="s">
        <v>90</v>
      </c>
      <c r="C3" s="436"/>
      <c r="D3" s="436"/>
      <c r="E3" s="436"/>
      <c r="F3" s="436"/>
      <c r="G3" s="436"/>
      <c r="H3" s="436"/>
      <c r="I3" s="436"/>
      <c r="J3" s="436"/>
      <c r="K3" s="436"/>
      <c r="L3" s="437"/>
    </row>
    <row r="4" spans="1:12" ht="15.75" thickBot="1" x14ac:dyDescent="0.3">
      <c r="A4" s="14" t="s">
        <v>2</v>
      </c>
      <c r="B4" s="438">
        <f>'Avstemmingsoversikt SRS'!B4:I4</f>
        <v>0</v>
      </c>
      <c r="C4" s="439"/>
      <c r="D4" s="439"/>
      <c r="E4" s="439"/>
      <c r="F4" s="439"/>
      <c r="G4" s="439"/>
      <c r="H4" s="439"/>
      <c r="I4" s="439"/>
      <c r="J4" s="440"/>
      <c r="K4" s="14" t="s">
        <v>3</v>
      </c>
      <c r="L4" s="15">
        <f>'Avstemmingsoversikt SRS'!P4</f>
        <v>2021</v>
      </c>
    </row>
    <row r="5" spans="1:12" ht="15.75" thickBot="1" x14ac:dyDescent="0.3">
      <c r="A5" s="44" t="s">
        <v>19</v>
      </c>
      <c r="B5" s="448" t="s">
        <v>20</v>
      </c>
      <c r="C5" s="441"/>
      <c r="D5" s="441"/>
      <c r="E5" s="441"/>
      <c r="F5" s="441"/>
      <c r="G5" s="441"/>
      <c r="H5" s="441"/>
      <c r="I5" s="441"/>
      <c r="J5" s="441"/>
      <c r="K5" s="441"/>
      <c r="L5" s="442"/>
    </row>
    <row r="7" spans="1:12" ht="15.75" thickBot="1" x14ac:dyDescent="0.3"/>
    <row r="8" spans="1:12" s="1" customFormat="1" ht="57.75" customHeight="1" x14ac:dyDescent="0.25">
      <c r="A8" s="67" t="s">
        <v>6</v>
      </c>
      <c r="B8" s="68" t="s">
        <v>91</v>
      </c>
      <c r="C8" s="68" t="s">
        <v>93</v>
      </c>
      <c r="D8" s="68" t="s">
        <v>92</v>
      </c>
      <c r="E8" s="104" t="s">
        <v>94</v>
      </c>
      <c r="F8" s="160" t="s">
        <v>124</v>
      </c>
      <c r="G8" s="104" t="s">
        <v>177</v>
      </c>
      <c r="H8" s="161" t="s">
        <v>31</v>
      </c>
      <c r="I8" s="463" t="s">
        <v>7</v>
      </c>
      <c r="J8" s="461" t="s">
        <v>11</v>
      </c>
      <c r="K8" s="465" t="s">
        <v>16</v>
      </c>
    </row>
    <row r="9" spans="1:12" s="1" customFormat="1" x14ac:dyDescent="0.25">
      <c r="A9" s="217" t="s">
        <v>238</v>
      </c>
      <c r="B9" s="218" t="s">
        <v>97</v>
      </c>
      <c r="C9" s="218" t="s">
        <v>98</v>
      </c>
      <c r="D9" s="218" t="s">
        <v>98</v>
      </c>
      <c r="E9" s="155"/>
      <c r="F9" s="219" t="s">
        <v>97</v>
      </c>
      <c r="G9" s="219" t="s">
        <v>98</v>
      </c>
      <c r="H9" s="162"/>
      <c r="I9" s="464"/>
      <c r="J9" s="462"/>
      <c r="K9" s="466"/>
    </row>
    <row r="10" spans="1:12" s="1" customFormat="1" x14ac:dyDescent="0.25">
      <c r="A10" s="27" t="str">
        <f>CONCATENATE($L$4,"01")</f>
        <v>202101</v>
      </c>
      <c r="B10" s="54"/>
      <c r="C10" s="54"/>
      <c r="D10" s="54"/>
      <c r="E10" s="55">
        <f>+B10-C10-D10</f>
        <v>0</v>
      </c>
      <c r="F10" s="54"/>
      <c r="G10" s="54"/>
      <c r="H10" s="56">
        <f>F10+G10</f>
        <v>0</v>
      </c>
      <c r="I10" s="70"/>
      <c r="J10" s="142"/>
      <c r="K10" s="21"/>
    </row>
    <row r="11" spans="1:12" s="1" customFormat="1" x14ac:dyDescent="0.25">
      <c r="A11" s="27" t="str">
        <f>CONCATENATE($L$4,"02")</f>
        <v>202102</v>
      </c>
      <c r="B11" s="54"/>
      <c r="C11" s="54"/>
      <c r="D11" s="54"/>
      <c r="E11" s="55">
        <f t="shared" ref="E11:E21" si="0">+B11-C11-D11</f>
        <v>0</v>
      </c>
      <c r="F11" s="54"/>
      <c r="G11" s="54"/>
      <c r="H11" s="56">
        <f t="shared" ref="H11:H21" si="1">F11+G11</f>
        <v>0</v>
      </c>
      <c r="I11" s="70"/>
      <c r="J11" s="142"/>
      <c r="K11" s="21"/>
    </row>
    <row r="12" spans="1:12" s="1" customFormat="1" x14ac:dyDescent="0.25">
      <c r="A12" s="27" t="str">
        <f>CONCATENATE($L$4,"03")</f>
        <v>202103</v>
      </c>
      <c r="B12" s="54"/>
      <c r="C12" s="54"/>
      <c r="D12" s="54"/>
      <c r="E12" s="55">
        <f t="shared" si="0"/>
        <v>0</v>
      </c>
      <c r="F12" s="54"/>
      <c r="G12" s="54"/>
      <c r="H12" s="56">
        <f t="shared" si="1"/>
        <v>0</v>
      </c>
      <c r="I12" s="70"/>
      <c r="J12" s="142"/>
      <c r="K12" s="21"/>
    </row>
    <row r="13" spans="1:12" s="1" customFormat="1" x14ac:dyDescent="0.25">
      <c r="A13" s="27" t="str">
        <f>CONCATENATE($L$4,"04")</f>
        <v>202104</v>
      </c>
      <c r="B13" s="54"/>
      <c r="C13" s="54"/>
      <c r="D13" s="54"/>
      <c r="E13" s="55">
        <f t="shared" si="0"/>
        <v>0</v>
      </c>
      <c r="F13" s="54"/>
      <c r="G13" s="54"/>
      <c r="H13" s="56">
        <f t="shared" si="1"/>
        <v>0</v>
      </c>
      <c r="I13" s="70"/>
      <c r="J13" s="142"/>
      <c r="K13" s="21"/>
    </row>
    <row r="14" spans="1:12" s="1" customFormat="1" x14ac:dyDescent="0.25">
      <c r="A14" s="27" t="str">
        <f>CONCATENATE($L$4,"05")</f>
        <v>202105</v>
      </c>
      <c r="B14" s="54"/>
      <c r="C14" s="54"/>
      <c r="D14" s="54"/>
      <c r="E14" s="55">
        <f t="shared" si="0"/>
        <v>0</v>
      </c>
      <c r="F14" s="54"/>
      <c r="G14" s="54"/>
      <c r="H14" s="56">
        <f t="shared" si="1"/>
        <v>0</v>
      </c>
      <c r="I14" s="70"/>
      <c r="J14" s="142"/>
      <c r="K14" s="21"/>
    </row>
    <row r="15" spans="1:12" s="1" customFormat="1" x14ac:dyDescent="0.25">
      <c r="A15" s="27" t="str">
        <f>CONCATENATE($L$4,"06")</f>
        <v>202106</v>
      </c>
      <c r="B15" s="54"/>
      <c r="C15" s="54"/>
      <c r="D15" s="54"/>
      <c r="E15" s="55">
        <f t="shared" si="0"/>
        <v>0</v>
      </c>
      <c r="F15" s="54"/>
      <c r="G15" s="54"/>
      <c r="H15" s="56">
        <f t="shared" si="1"/>
        <v>0</v>
      </c>
      <c r="I15" s="70"/>
      <c r="J15" s="142"/>
      <c r="K15" s="21"/>
    </row>
    <row r="16" spans="1:12" s="1" customFormat="1" x14ac:dyDescent="0.25">
      <c r="A16" s="27" t="str">
        <f>CONCATENATE($L$4,"07")</f>
        <v>202107</v>
      </c>
      <c r="B16" s="54"/>
      <c r="C16" s="54"/>
      <c r="D16" s="54"/>
      <c r="E16" s="55">
        <f t="shared" si="0"/>
        <v>0</v>
      </c>
      <c r="F16" s="54"/>
      <c r="G16" s="54"/>
      <c r="H16" s="56">
        <f t="shared" si="1"/>
        <v>0</v>
      </c>
      <c r="I16" s="70"/>
      <c r="J16" s="142"/>
      <c r="K16" s="21"/>
    </row>
    <row r="17" spans="1:11" s="1" customFormat="1" x14ac:dyDescent="0.25">
      <c r="A17" s="27" t="str">
        <f>CONCATENATE($L$4,"08")</f>
        <v>202108</v>
      </c>
      <c r="B17" s="54"/>
      <c r="C17" s="54"/>
      <c r="D17" s="54"/>
      <c r="E17" s="55">
        <f t="shared" si="0"/>
        <v>0</v>
      </c>
      <c r="F17" s="54"/>
      <c r="G17" s="54"/>
      <c r="H17" s="56">
        <f t="shared" si="1"/>
        <v>0</v>
      </c>
      <c r="I17" s="70"/>
      <c r="J17" s="142"/>
      <c r="K17" s="21"/>
    </row>
    <row r="18" spans="1:11" s="1" customFormat="1" x14ac:dyDescent="0.25">
      <c r="A18" s="27" t="str">
        <f>CONCATENATE($L$4,"09")</f>
        <v>202109</v>
      </c>
      <c r="B18" s="54"/>
      <c r="C18" s="54"/>
      <c r="D18" s="54"/>
      <c r="E18" s="55">
        <f t="shared" si="0"/>
        <v>0</v>
      </c>
      <c r="F18" s="54"/>
      <c r="G18" s="54"/>
      <c r="H18" s="56">
        <f t="shared" si="1"/>
        <v>0</v>
      </c>
      <c r="I18" s="70"/>
      <c r="J18" s="142"/>
      <c r="K18" s="21"/>
    </row>
    <row r="19" spans="1:11" s="1" customFormat="1" x14ac:dyDescent="0.25">
      <c r="A19" s="27" t="str">
        <f>CONCATENATE($L$4,"10")</f>
        <v>202110</v>
      </c>
      <c r="B19" s="54"/>
      <c r="C19" s="54"/>
      <c r="D19" s="54"/>
      <c r="E19" s="55">
        <f t="shared" si="0"/>
        <v>0</v>
      </c>
      <c r="F19" s="54"/>
      <c r="G19" s="54"/>
      <c r="H19" s="56">
        <f t="shared" si="1"/>
        <v>0</v>
      </c>
      <c r="I19" s="70"/>
      <c r="J19" s="142"/>
      <c r="K19" s="21"/>
    </row>
    <row r="20" spans="1:11" s="1" customFormat="1" x14ac:dyDescent="0.25">
      <c r="A20" s="27" t="str">
        <f>CONCATENATE($L$4,"11")</f>
        <v>202111</v>
      </c>
      <c r="B20" s="54"/>
      <c r="C20" s="54"/>
      <c r="D20" s="54"/>
      <c r="E20" s="55">
        <f t="shared" si="0"/>
        <v>0</v>
      </c>
      <c r="F20" s="54"/>
      <c r="G20" s="54"/>
      <c r="H20" s="56">
        <f t="shared" si="1"/>
        <v>0</v>
      </c>
      <c r="I20" s="70"/>
      <c r="J20" s="142"/>
      <c r="K20" s="21"/>
    </row>
    <row r="21" spans="1:11" s="1" customFormat="1" x14ac:dyDescent="0.25">
      <c r="A21" s="27" t="str">
        <f>CONCATENATE($L$4,"12")</f>
        <v>202112</v>
      </c>
      <c r="B21" s="54"/>
      <c r="C21" s="54"/>
      <c r="D21" s="54"/>
      <c r="E21" s="55">
        <f t="shared" si="0"/>
        <v>0</v>
      </c>
      <c r="F21" s="54"/>
      <c r="G21" s="54"/>
      <c r="H21" s="56">
        <f t="shared" si="1"/>
        <v>0</v>
      </c>
      <c r="I21" s="70"/>
      <c r="J21" s="142"/>
      <c r="K21" s="21"/>
    </row>
    <row r="22" spans="1:11" s="1" customFormat="1" ht="15.75" thickBot="1" x14ac:dyDescent="0.3">
      <c r="A22" s="18" t="s">
        <v>25</v>
      </c>
      <c r="B22" s="57">
        <f t="shared" ref="B22:E22" si="2">SUM(B10:B21)</f>
        <v>0</v>
      </c>
      <c r="C22" s="57">
        <f t="shared" si="2"/>
        <v>0</v>
      </c>
      <c r="D22" s="57">
        <f t="shared" si="2"/>
        <v>0</v>
      </c>
      <c r="E22" s="58">
        <f t="shared" si="2"/>
        <v>0</v>
      </c>
      <c r="F22" s="57">
        <f>SUM(F10:F21)</f>
        <v>0</v>
      </c>
      <c r="G22" s="57">
        <f>SUM(G10:G21)</f>
        <v>0</v>
      </c>
      <c r="H22" s="163">
        <f>SUM(H10:H21)</f>
        <v>0</v>
      </c>
      <c r="I22" s="459"/>
      <c r="J22" s="459"/>
      <c r="K22" s="460"/>
    </row>
    <row r="23" spans="1:11" s="1" customFormat="1" x14ac:dyDescent="0.25"/>
    <row r="24" spans="1:11" s="1" customFormat="1" ht="15.75" thickBot="1" x14ac:dyDescent="0.3">
      <c r="A24" s="50" t="s">
        <v>26</v>
      </c>
    </row>
    <row r="25" spans="1:11" s="1" customFormat="1" x14ac:dyDescent="0.25">
      <c r="A25" s="59" t="str">
        <f>CONCATENATE($L$4,"01")</f>
        <v>202101</v>
      </c>
      <c r="B25" s="472"/>
      <c r="C25" s="473"/>
      <c r="D25" s="473"/>
      <c r="E25" s="473"/>
      <c r="F25" s="473"/>
      <c r="G25" s="473"/>
      <c r="H25" s="473"/>
      <c r="I25" s="473"/>
      <c r="J25" s="473"/>
      <c r="K25" s="474"/>
    </row>
    <row r="26" spans="1:11" s="1" customFormat="1" ht="15" customHeight="1" x14ac:dyDescent="0.25">
      <c r="A26" s="27" t="str">
        <f>CONCATENATE($L$4,"02")</f>
        <v>202102</v>
      </c>
      <c r="B26" s="469"/>
      <c r="C26" s="470"/>
      <c r="D26" s="470"/>
      <c r="E26" s="470"/>
      <c r="F26" s="470"/>
      <c r="G26" s="470"/>
      <c r="H26" s="470"/>
      <c r="I26" s="470"/>
      <c r="J26" s="470"/>
      <c r="K26" s="471"/>
    </row>
    <row r="27" spans="1:11" s="1" customFormat="1" x14ac:dyDescent="0.25">
      <c r="A27" s="27" t="str">
        <f>CONCATENATE($L$4,"03")</f>
        <v>202103</v>
      </c>
      <c r="B27" s="469"/>
      <c r="C27" s="470"/>
      <c r="D27" s="470"/>
      <c r="E27" s="470"/>
      <c r="F27" s="470"/>
      <c r="G27" s="470"/>
      <c r="H27" s="470"/>
      <c r="I27" s="470"/>
      <c r="J27" s="470"/>
      <c r="K27" s="471"/>
    </row>
    <row r="28" spans="1:11" s="1" customFormat="1" x14ac:dyDescent="0.25">
      <c r="A28" s="27" t="str">
        <f>CONCATENATE($L$4,"04")</f>
        <v>202104</v>
      </c>
      <c r="B28" s="469"/>
      <c r="C28" s="470"/>
      <c r="D28" s="470"/>
      <c r="E28" s="470"/>
      <c r="F28" s="470"/>
      <c r="G28" s="470"/>
      <c r="H28" s="470"/>
      <c r="I28" s="470"/>
      <c r="J28" s="470"/>
      <c r="K28" s="471"/>
    </row>
    <row r="29" spans="1:11" s="1" customFormat="1" x14ac:dyDescent="0.25">
      <c r="A29" s="27" t="str">
        <f>CONCATENATE($L$4,"05")</f>
        <v>202105</v>
      </c>
      <c r="B29" s="469"/>
      <c r="C29" s="470"/>
      <c r="D29" s="470"/>
      <c r="E29" s="470"/>
      <c r="F29" s="470"/>
      <c r="G29" s="470"/>
      <c r="H29" s="470"/>
      <c r="I29" s="470"/>
      <c r="J29" s="470"/>
      <c r="K29" s="471"/>
    </row>
    <row r="30" spans="1:11" s="1" customFormat="1" x14ac:dyDescent="0.25">
      <c r="A30" s="27" t="str">
        <f>CONCATENATE($L$4,"06")</f>
        <v>202106</v>
      </c>
      <c r="B30" s="469"/>
      <c r="C30" s="470"/>
      <c r="D30" s="470"/>
      <c r="E30" s="470"/>
      <c r="F30" s="470"/>
      <c r="G30" s="470"/>
      <c r="H30" s="470"/>
      <c r="I30" s="470"/>
      <c r="J30" s="470"/>
      <c r="K30" s="471"/>
    </row>
    <row r="31" spans="1:11" s="1" customFormat="1" x14ac:dyDescent="0.25">
      <c r="A31" s="27" t="str">
        <f>CONCATENATE($L$4,"07")</f>
        <v>202107</v>
      </c>
      <c r="B31" s="469"/>
      <c r="C31" s="470"/>
      <c r="D31" s="470"/>
      <c r="E31" s="470"/>
      <c r="F31" s="470"/>
      <c r="G31" s="470"/>
      <c r="H31" s="470"/>
      <c r="I31" s="470"/>
      <c r="J31" s="470"/>
      <c r="K31" s="471"/>
    </row>
    <row r="32" spans="1:11" s="1" customFormat="1" x14ac:dyDescent="0.25">
      <c r="A32" s="27" t="str">
        <f>CONCATENATE($L$4,"08")</f>
        <v>202108</v>
      </c>
      <c r="B32" s="469"/>
      <c r="C32" s="470"/>
      <c r="D32" s="470"/>
      <c r="E32" s="470"/>
      <c r="F32" s="470"/>
      <c r="G32" s="470"/>
      <c r="H32" s="470"/>
      <c r="I32" s="470"/>
      <c r="J32" s="470"/>
      <c r="K32" s="471"/>
    </row>
    <row r="33" spans="1:11" s="1" customFormat="1" x14ac:dyDescent="0.25">
      <c r="A33" s="27" t="str">
        <f>CONCATENATE($L$4,"09")</f>
        <v>202109</v>
      </c>
      <c r="B33" s="469"/>
      <c r="C33" s="470"/>
      <c r="D33" s="470"/>
      <c r="E33" s="470"/>
      <c r="F33" s="470"/>
      <c r="G33" s="470"/>
      <c r="H33" s="470"/>
      <c r="I33" s="470"/>
      <c r="J33" s="470"/>
      <c r="K33" s="471"/>
    </row>
    <row r="34" spans="1:11" s="1" customFormat="1" x14ac:dyDescent="0.25">
      <c r="A34" s="27" t="str">
        <f>CONCATENATE($L$4,"10")</f>
        <v>202110</v>
      </c>
      <c r="B34" s="469"/>
      <c r="C34" s="470"/>
      <c r="D34" s="470"/>
      <c r="E34" s="470"/>
      <c r="F34" s="470"/>
      <c r="G34" s="470"/>
      <c r="H34" s="470"/>
      <c r="I34" s="470"/>
      <c r="J34" s="470"/>
      <c r="K34" s="471"/>
    </row>
    <row r="35" spans="1:11" s="1" customFormat="1" x14ac:dyDescent="0.25">
      <c r="A35" s="27" t="str">
        <f>CONCATENATE($L$4,"11")</f>
        <v>202111</v>
      </c>
      <c r="B35" s="469"/>
      <c r="C35" s="470"/>
      <c r="D35" s="470"/>
      <c r="E35" s="470"/>
      <c r="F35" s="470"/>
      <c r="G35" s="470"/>
      <c r="H35" s="470"/>
      <c r="I35" s="470"/>
      <c r="J35" s="470"/>
      <c r="K35" s="471"/>
    </row>
    <row r="36" spans="1:11" s="1" customFormat="1" ht="15.75" thickBot="1" x14ac:dyDescent="0.3">
      <c r="A36" s="60" t="str">
        <f>CONCATENATE($L$4,"12")</f>
        <v>202112</v>
      </c>
      <c r="B36" s="475"/>
      <c r="C36" s="476"/>
      <c r="D36" s="476"/>
      <c r="E36" s="476"/>
      <c r="F36" s="476"/>
      <c r="G36" s="476"/>
      <c r="H36" s="476"/>
      <c r="I36" s="476"/>
      <c r="J36" s="476"/>
      <c r="K36" s="477"/>
    </row>
  </sheetData>
  <mergeCells count="20">
    <mergeCell ref="B32:K32"/>
    <mergeCell ref="B33:K33"/>
    <mergeCell ref="B34:K34"/>
    <mergeCell ref="B35:K35"/>
    <mergeCell ref="B36:K36"/>
    <mergeCell ref="B31:K31"/>
    <mergeCell ref="A1:L1"/>
    <mergeCell ref="B3:L3"/>
    <mergeCell ref="B4:J4"/>
    <mergeCell ref="B5:L5"/>
    <mergeCell ref="I22:K22"/>
    <mergeCell ref="B25:K25"/>
    <mergeCell ref="B26:K26"/>
    <mergeCell ref="B27:K27"/>
    <mergeCell ref="B28:K28"/>
    <mergeCell ref="B29:K29"/>
    <mergeCell ref="B30:K30"/>
    <mergeCell ref="I8:I9"/>
    <mergeCell ref="J8:J9"/>
    <mergeCell ref="K8:K9"/>
  </mergeCells>
  <conditionalFormatting sqref="K10:K21">
    <cfRule type="expression" dxfId="106" priority="1">
      <formula>K10="DFØ følger opp"</formula>
    </cfRule>
    <cfRule type="expression" dxfId="105" priority="2">
      <formula>K10="Alt OK"</formula>
    </cfRule>
    <cfRule type="expression" dxfId="104" priority="3">
      <formula>K10="Kunde følger opp"</formula>
    </cfRule>
  </conditionalFormatting>
  <hyperlinks>
    <hyperlink ref="A3" location="'Avstemmingsoversikt SRS'!A1" display="Til avst.oversikt" xr:uid="{00000000-0004-0000-0600-000000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vstemmingskoder" xr:uid="{00000000-0002-0000-0600-000000000000}">
          <x14:formula1>
            <xm:f>Grunnlagsdata!$A$3:$A$5</xm:f>
          </x14:formula1>
          <xm:sqref>K10:K21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7"/>
  <sheetViews>
    <sheetView workbookViewId="0">
      <selection sqref="A1:I1"/>
    </sheetView>
  </sheetViews>
  <sheetFormatPr baseColWidth="10" defaultRowHeight="15" x14ac:dyDescent="0.25"/>
  <cols>
    <col min="1" max="1" width="15.28515625" customWidth="1"/>
    <col min="2" max="2" width="20.42578125" customWidth="1"/>
    <col min="3" max="3" width="21.28515625" customWidth="1"/>
    <col min="4" max="4" width="16.140625" customWidth="1"/>
    <col min="5" max="5" width="18.5703125" customWidth="1"/>
    <col min="6" max="6" width="20.28515625" customWidth="1"/>
    <col min="9" max="9" width="16.28515625" customWidth="1"/>
  </cols>
  <sheetData>
    <row r="1" spans="1:9" ht="18.75" x14ac:dyDescent="0.3">
      <c r="A1" s="434" t="s">
        <v>13</v>
      </c>
      <c r="B1" s="434"/>
      <c r="C1" s="434"/>
      <c r="D1" s="434"/>
      <c r="E1" s="434"/>
      <c r="F1" s="434"/>
      <c r="G1" s="434"/>
      <c r="H1" s="434"/>
      <c r="I1" s="434"/>
    </row>
    <row r="2" spans="1:9" ht="19.5" thickBot="1" x14ac:dyDescent="0.35">
      <c r="A2" s="10" t="s">
        <v>125</v>
      </c>
      <c r="B2" s="5"/>
      <c r="C2" s="5"/>
      <c r="D2" s="11"/>
      <c r="E2" s="11"/>
      <c r="F2" s="11"/>
      <c r="G2" s="11"/>
      <c r="H2" s="5"/>
      <c r="I2" s="5"/>
    </row>
    <row r="3" spans="1:9" ht="19.5" thickBot="1" x14ac:dyDescent="0.35">
      <c r="A3" s="151" t="s">
        <v>14</v>
      </c>
      <c r="B3" s="435" t="s">
        <v>229</v>
      </c>
      <c r="C3" s="436"/>
      <c r="D3" s="436"/>
      <c r="E3" s="436"/>
      <c r="F3" s="436"/>
      <c r="G3" s="436"/>
      <c r="H3" s="436"/>
      <c r="I3" s="437"/>
    </row>
    <row r="4" spans="1:9" ht="15.75" thickBot="1" x14ac:dyDescent="0.3">
      <c r="A4" s="14" t="s">
        <v>2</v>
      </c>
      <c r="B4" s="438">
        <f>+'Avstemmingsoversikt SRS'!B4</f>
        <v>0</v>
      </c>
      <c r="C4" s="439"/>
      <c r="D4" s="439"/>
      <c r="E4" s="439"/>
      <c r="F4" s="439"/>
      <c r="G4" s="440"/>
      <c r="H4" s="14" t="s">
        <v>3</v>
      </c>
      <c r="I4" s="15">
        <f>+'Avstemmingsoversikt SRS'!P4</f>
        <v>2021</v>
      </c>
    </row>
    <row r="5" spans="1:9" ht="15.75" thickBot="1" x14ac:dyDescent="0.3">
      <c r="A5" s="44" t="s">
        <v>19</v>
      </c>
      <c r="B5" s="448" t="s">
        <v>54</v>
      </c>
      <c r="C5" s="441"/>
      <c r="D5" s="441"/>
      <c r="E5" s="441"/>
      <c r="F5" s="441"/>
      <c r="G5" s="441"/>
      <c r="H5" s="441"/>
      <c r="I5" s="442"/>
    </row>
    <row r="6" spans="1:9" x14ac:dyDescent="0.25">
      <c r="A6" s="146"/>
      <c r="B6" s="146"/>
      <c r="C6" s="146"/>
      <c r="D6" s="146"/>
      <c r="E6" s="146"/>
      <c r="F6" s="146"/>
      <c r="G6" s="146"/>
      <c r="H6" s="146"/>
      <c r="I6" s="146"/>
    </row>
    <row r="7" spans="1:9" x14ac:dyDescent="0.25">
      <c r="A7" s="126" t="s">
        <v>238</v>
      </c>
      <c r="B7" s="127" t="s">
        <v>170</v>
      </c>
      <c r="C7" s="125"/>
      <c r="D7" s="146"/>
      <c r="E7" s="146"/>
      <c r="F7" s="146"/>
      <c r="G7" s="146"/>
      <c r="H7" s="146"/>
      <c r="I7" s="146"/>
    </row>
    <row r="8" spans="1:9" x14ac:dyDescent="0.25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5.75" thickBot="1" x14ac:dyDescent="0.3">
      <c r="A9" s="146"/>
      <c r="B9" s="481" t="s">
        <v>37</v>
      </c>
      <c r="C9" s="482"/>
      <c r="D9" s="482"/>
      <c r="E9" s="482"/>
      <c r="F9" s="478"/>
      <c r="G9" s="146"/>
      <c r="H9" s="146"/>
      <c r="I9" s="146"/>
    </row>
    <row r="10" spans="1:9" ht="60" x14ac:dyDescent="0.25">
      <c r="A10" s="67" t="s">
        <v>6</v>
      </c>
      <c r="B10" s="68" t="s">
        <v>175</v>
      </c>
      <c r="C10" s="104" t="s">
        <v>176</v>
      </c>
      <c r="D10" s="164" t="s">
        <v>185</v>
      </c>
      <c r="E10" s="72" t="s">
        <v>186</v>
      </c>
      <c r="F10" s="69" t="s">
        <v>31</v>
      </c>
      <c r="G10" s="63" t="s">
        <v>7</v>
      </c>
      <c r="H10" s="68" t="s">
        <v>11</v>
      </c>
      <c r="I10" s="69" t="s">
        <v>16</v>
      </c>
    </row>
    <row r="11" spans="1:9" x14ac:dyDescent="0.25">
      <c r="A11" s="27" t="str">
        <f>CONCATENATE($I$4,"01")</f>
        <v>202101</v>
      </c>
      <c r="B11" s="54"/>
      <c r="C11" s="54"/>
      <c r="D11" s="54"/>
      <c r="E11" s="73"/>
      <c r="F11" s="56">
        <f>+B11+C11+D11+E11</f>
        <v>0</v>
      </c>
      <c r="G11" s="70"/>
      <c r="H11" s="159"/>
      <c r="I11" s="21"/>
    </row>
    <row r="12" spans="1:9" x14ac:dyDescent="0.25">
      <c r="A12" s="27" t="str">
        <f>CONCATENATE($I$4,"02")</f>
        <v>202102</v>
      </c>
      <c r="B12" s="54"/>
      <c r="C12" s="54"/>
      <c r="D12" s="54"/>
      <c r="E12" s="73"/>
      <c r="F12" s="56">
        <f t="shared" ref="F12:F21" si="0">+B12+C12+D12+E12</f>
        <v>0</v>
      </c>
      <c r="G12" s="70"/>
      <c r="H12" s="159"/>
      <c r="I12" s="21"/>
    </row>
    <row r="13" spans="1:9" x14ac:dyDescent="0.25">
      <c r="A13" s="27" t="str">
        <f>CONCATENATE($I$4,"03")</f>
        <v>202103</v>
      </c>
      <c r="B13" s="54"/>
      <c r="C13" s="54"/>
      <c r="D13" s="54"/>
      <c r="E13" s="73"/>
      <c r="F13" s="56">
        <f t="shared" si="0"/>
        <v>0</v>
      </c>
      <c r="G13" s="70"/>
      <c r="H13" s="159"/>
      <c r="I13" s="21"/>
    </row>
    <row r="14" spans="1:9" x14ac:dyDescent="0.25">
      <c r="A14" s="27" t="str">
        <f>CONCATENATE($I$4,"04")</f>
        <v>202104</v>
      </c>
      <c r="B14" s="54"/>
      <c r="C14" s="54"/>
      <c r="D14" s="73"/>
      <c r="E14" s="73"/>
      <c r="F14" s="56">
        <f t="shared" si="0"/>
        <v>0</v>
      </c>
      <c r="G14" s="70"/>
      <c r="H14" s="159"/>
      <c r="I14" s="21"/>
    </row>
    <row r="15" spans="1:9" x14ac:dyDescent="0.25">
      <c r="A15" s="27" t="str">
        <f>CONCATENATE($I$4,"05")</f>
        <v>202105</v>
      </c>
      <c r="B15" s="54"/>
      <c r="C15" s="54"/>
      <c r="D15" s="73"/>
      <c r="E15" s="73"/>
      <c r="F15" s="56">
        <f t="shared" si="0"/>
        <v>0</v>
      </c>
      <c r="G15" s="70"/>
      <c r="H15" s="159"/>
      <c r="I15" s="21"/>
    </row>
    <row r="16" spans="1:9" x14ac:dyDescent="0.25">
      <c r="A16" s="27" t="str">
        <f>CONCATENATE($I$4,"06")</f>
        <v>202106</v>
      </c>
      <c r="B16" s="54"/>
      <c r="C16" s="54"/>
      <c r="D16" s="73"/>
      <c r="E16" s="73"/>
      <c r="F16" s="56">
        <f t="shared" si="0"/>
        <v>0</v>
      </c>
      <c r="G16" s="70"/>
      <c r="H16" s="159"/>
      <c r="I16" s="21"/>
    </row>
    <row r="17" spans="1:9" x14ac:dyDescent="0.25">
      <c r="A17" s="27" t="str">
        <f>CONCATENATE($I$4,"07")</f>
        <v>202107</v>
      </c>
      <c r="B17" s="54"/>
      <c r="C17" s="54"/>
      <c r="D17" s="73"/>
      <c r="E17" s="73"/>
      <c r="F17" s="56">
        <f t="shared" si="0"/>
        <v>0</v>
      </c>
      <c r="G17" s="70"/>
      <c r="H17" s="159"/>
      <c r="I17" s="21"/>
    </row>
    <row r="18" spans="1:9" x14ac:dyDescent="0.25">
      <c r="A18" s="27" t="str">
        <f>CONCATENATE($I$4,"08")</f>
        <v>202108</v>
      </c>
      <c r="B18" s="54"/>
      <c r="C18" s="54"/>
      <c r="D18" s="73"/>
      <c r="E18" s="73"/>
      <c r="F18" s="56">
        <f t="shared" si="0"/>
        <v>0</v>
      </c>
      <c r="G18" s="70"/>
      <c r="H18" s="159"/>
      <c r="I18" s="21"/>
    </row>
    <row r="19" spans="1:9" x14ac:dyDescent="0.25">
      <c r="A19" s="27" t="str">
        <f>CONCATENATE($I$4,"09")</f>
        <v>202109</v>
      </c>
      <c r="B19" s="54"/>
      <c r="C19" s="54"/>
      <c r="D19" s="73"/>
      <c r="E19" s="73"/>
      <c r="F19" s="56">
        <f t="shared" si="0"/>
        <v>0</v>
      </c>
      <c r="G19" s="70"/>
      <c r="H19" s="159"/>
      <c r="I19" s="21"/>
    </row>
    <row r="20" spans="1:9" x14ac:dyDescent="0.25">
      <c r="A20" s="27" t="str">
        <f>CONCATENATE($I$4,"10")</f>
        <v>202110</v>
      </c>
      <c r="B20" s="54"/>
      <c r="C20" s="54"/>
      <c r="D20" s="73"/>
      <c r="E20" s="73"/>
      <c r="F20" s="56">
        <f t="shared" si="0"/>
        <v>0</v>
      </c>
      <c r="G20" s="70"/>
      <c r="H20" s="159"/>
      <c r="I20" s="21"/>
    </row>
    <row r="21" spans="1:9" x14ac:dyDescent="0.25">
      <c r="A21" s="27" t="str">
        <f>CONCATENATE($I$4,"11")</f>
        <v>202111</v>
      </c>
      <c r="B21" s="54"/>
      <c r="C21" s="54"/>
      <c r="D21" s="73"/>
      <c r="E21" s="73"/>
      <c r="F21" s="56">
        <f t="shared" si="0"/>
        <v>0</v>
      </c>
      <c r="G21" s="70"/>
      <c r="H21" s="159"/>
      <c r="I21" s="21"/>
    </row>
    <row r="22" spans="1:9" x14ac:dyDescent="0.25">
      <c r="A22" s="27" t="str">
        <f>CONCATENATE($I$4,"12")</f>
        <v>202112</v>
      </c>
      <c r="B22" s="54"/>
      <c r="C22" s="54"/>
      <c r="D22" s="73"/>
      <c r="E22" s="73"/>
      <c r="F22" s="56">
        <f>+B22+C22+D22+E22</f>
        <v>0</v>
      </c>
      <c r="G22" s="70"/>
      <c r="H22" s="159"/>
      <c r="I22" s="21"/>
    </row>
    <row r="23" spans="1:9" ht="15.75" thickBot="1" x14ac:dyDescent="0.3">
      <c r="A23" s="18" t="s">
        <v>25</v>
      </c>
      <c r="B23" s="57">
        <f>SUM(B11:B22)</f>
        <v>0</v>
      </c>
      <c r="C23" s="57">
        <f t="shared" ref="C23" si="1">SUM(C11:C22)</f>
        <v>0</v>
      </c>
      <c r="D23" s="57">
        <f>SUM(D11:D22)</f>
        <v>0</v>
      </c>
      <c r="E23" s="108">
        <f>SUM(E11:E22)</f>
        <v>0</v>
      </c>
      <c r="F23" s="71">
        <f>SUM(F11:F22)</f>
        <v>0</v>
      </c>
      <c r="G23" s="459"/>
      <c r="H23" s="459"/>
      <c r="I23" s="460"/>
    </row>
    <row r="24" spans="1:9" x14ac:dyDescent="0.25">
      <c r="A24" s="147"/>
      <c r="B24" s="147"/>
      <c r="C24" s="147"/>
      <c r="D24" s="147"/>
      <c r="E24" s="147"/>
      <c r="F24" s="146"/>
    </row>
    <row r="25" spans="1:9" ht="15.75" thickBot="1" x14ac:dyDescent="0.3">
      <c r="A25" s="148" t="s">
        <v>26</v>
      </c>
      <c r="B25" s="147"/>
      <c r="C25" s="147"/>
      <c r="D25" s="147"/>
      <c r="E25" s="147"/>
      <c r="F25" s="147"/>
      <c r="G25" s="147"/>
      <c r="H25" s="147"/>
      <c r="I25" s="147"/>
    </row>
    <row r="26" spans="1:9" x14ac:dyDescent="0.25">
      <c r="A26" s="149" t="str">
        <f>CONCATENATE($I$4,"01")</f>
        <v>202101</v>
      </c>
      <c r="B26" s="489"/>
      <c r="C26" s="490"/>
      <c r="D26" s="490"/>
      <c r="E26" s="490"/>
      <c r="F26" s="490"/>
      <c r="G26" s="490"/>
      <c r="H26" s="490"/>
      <c r="I26" s="491"/>
    </row>
    <row r="27" spans="1:9" x14ac:dyDescent="0.25">
      <c r="A27" s="27" t="str">
        <f>CONCATENATE($I$4,"02")</f>
        <v>202102</v>
      </c>
      <c r="B27" s="483"/>
      <c r="C27" s="484"/>
      <c r="D27" s="484"/>
      <c r="E27" s="484"/>
      <c r="F27" s="484"/>
      <c r="G27" s="484"/>
      <c r="H27" s="484"/>
      <c r="I27" s="485"/>
    </row>
    <row r="28" spans="1:9" x14ac:dyDescent="0.25">
      <c r="A28" s="27" t="str">
        <f>CONCATENATE($I$4,"03")</f>
        <v>202103</v>
      </c>
      <c r="B28" s="483"/>
      <c r="C28" s="484"/>
      <c r="D28" s="484"/>
      <c r="E28" s="484"/>
      <c r="F28" s="484"/>
      <c r="G28" s="484"/>
      <c r="H28" s="484"/>
      <c r="I28" s="485"/>
    </row>
    <row r="29" spans="1:9" x14ac:dyDescent="0.25">
      <c r="A29" s="27" t="str">
        <f>CONCATENATE($I$4,"04")</f>
        <v>202104</v>
      </c>
      <c r="B29" s="483"/>
      <c r="C29" s="484"/>
      <c r="D29" s="484"/>
      <c r="E29" s="484"/>
      <c r="F29" s="484"/>
      <c r="G29" s="484"/>
      <c r="H29" s="484"/>
      <c r="I29" s="485"/>
    </row>
    <row r="30" spans="1:9" x14ac:dyDescent="0.25">
      <c r="A30" s="27" t="str">
        <f>CONCATENATE($I$4,"05")</f>
        <v>202105</v>
      </c>
      <c r="B30" s="483"/>
      <c r="C30" s="484"/>
      <c r="D30" s="484"/>
      <c r="E30" s="484"/>
      <c r="F30" s="484"/>
      <c r="G30" s="484"/>
      <c r="H30" s="484"/>
      <c r="I30" s="485"/>
    </row>
    <row r="31" spans="1:9" x14ac:dyDescent="0.25">
      <c r="A31" s="27" t="str">
        <f>CONCATENATE($I$4,"06")</f>
        <v>202106</v>
      </c>
      <c r="B31" s="483"/>
      <c r="C31" s="484"/>
      <c r="D31" s="484"/>
      <c r="E31" s="484"/>
      <c r="F31" s="484"/>
      <c r="G31" s="484"/>
      <c r="H31" s="484"/>
      <c r="I31" s="485"/>
    </row>
    <row r="32" spans="1:9" x14ac:dyDescent="0.25">
      <c r="A32" s="27" t="str">
        <f>CONCATENATE($I$4,"07")</f>
        <v>202107</v>
      </c>
      <c r="B32" s="483"/>
      <c r="C32" s="484"/>
      <c r="D32" s="484"/>
      <c r="E32" s="484"/>
      <c r="F32" s="484"/>
      <c r="G32" s="484"/>
      <c r="H32" s="484"/>
      <c r="I32" s="485"/>
    </row>
    <row r="33" spans="1:9" x14ac:dyDescent="0.25">
      <c r="A33" s="27" t="str">
        <f>CONCATENATE($I$4,"08")</f>
        <v>202108</v>
      </c>
      <c r="B33" s="483"/>
      <c r="C33" s="484"/>
      <c r="D33" s="484"/>
      <c r="E33" s="484"/>
      <c r="F33" s="484"/>
      <c r="G33" s="484"/>
      <c r="H33" s="484"/>
      <c r="I33" s="485"/>
    </row>
    <row r="34" spans="1:9" x14ac:dyDescent="0.25">
      <c r="A34" s="27" t="str">
        <f>CONCATENATE($I$4,"09")</f>
        <v>202109</v>
      </c>
      <c r="B34" s="483"/>
      <c r="C34" s="484"/>
      <c r="D34" s="484"/>
      <c r="E34" s="484"/>
      <c r="F34" s="484"/>
      <c r="G34" s="484"/>
      <c r="H34" s="484"/>
      <c r="I34" s="485"/>
    </row>
    <row r="35" spans="1:9" x14ac:dyDescent="0.25">
      <c r="A35" s="27" t="str">
        <f>CONCATENATE($I$4,"10")</f>
        <v>202110</v>
      </c>
      <c r="B35" s="483"/>
      <c r="C35" s="484"/>
      <c r="D35" s="484"/>
      <c r="E35" s="484"/>
      <c r="F35" s="484"/>
      <c r="G35" s="484"/>
      <c r="H35" s="484"/>
      <c r="I35" s="485"/>
    </row>
    <row r="36" spans="1:9" x14ac:dyDescent="0.25">
      <c r="A36" s="27" t="str">
        <f>CONCATENATE($I$4,"11")</f>
        <v>202111</v>
      </c>
      <c r="B36" s="483"/>
      <c r="C36" s="484"/>
      <c r="D36" s="484"/>
      <c r="E36" s="484"/>
      <c r="F36" s="484"/>
      <c r="G36" s="484"/>
      <c r="H36" s="484"/>
      <c r="I36" s="485"/>
    </row>
    <row r="37" spans="1:9" ht="15.75" thickBot="1" x14ac:dyDescent="0.3">
      <c r="A37" s="150" t="str">
        <f>CONCATENATE($I$4,"12")</f>
        <v>202112</v>
      </c>
      <c r="B37" s="486"/>
      <c r="C37" s="487"/>
      <c r="D37" s="487"/>
      <c r="E37" s="487"/>
      <c r="F37" s="487"/>
      <c r="G37" s="487"/>
      <c r="H37" s="487"/>
      <c r="I37" s="488"/>
    </row>
  </sheetData>
  <mergeCells count="18">
    <mergeCell ref="B29:I29"/>
    <mergeCell ref="B30:I30"/>
    <mergeCell ref="B36:I36"/>
    <mergeCell ref="B37:I37"/>
    <mergeCell ref="G23:I23"/>
    <mergeCell ref="B31:I31"/>
    <mergeCell ref="B32:I32"/>
    <mergeCell ref="B33:I33"/>
    <mergeCell ref="B34:I34"/>
    <mergeCell ref="B35:I35"/>
    <mergeCell ref="B26:I26"/>
    <mergeCell ref="B27:I27"/>
    <mergeCell ref="B28:I28"/>
    <mergeCell ref="A1:I1"/>
    <mergeCell ref="B3:I3"/>
    <mergeCell ref="B4:G4"/>
    <mergeCell ref="B5:I5"/>
    <mergeCell ref="B9:F9"/>
  </mergeCells>
  <conditionalFormatting sqref="I11:I22">
    <cfRule type="expression" dxfId="103" priority="1">
      <formula>I11="DFØ følger opp"</formula>
    </cfRule>
    <cfRule type="expression" dxfId="102" priority="6">
      <formula>I11="Alt OK"</formula>
    </cfRule>
    <cfRule type="expression" dxfId="101" priority="7">
      <formula>I11="Kunde følger opp"</formula>
    </cfRule>
  </conditionalFormatting>
  <hyperlinks>
    <hyperlink ref="A3" location="'Avstemmingsoversikt SRS'!A1" display="Til avst.oversikt" xr:uid="{00000000-0004-0000-0800-000000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14DB7FA-B7A6-44B5-9923-583C5ECF95C4}">
            <xm:f>'Avstemmingsoversikt SRS'!$L$4:$N$4="Bruttobudsjettert"</xm:f>
            <x14:dxf>
              <fill>
                <patternFill>
                  <bgColor theme="0" tint="-0.34998626667073579"/>
                </patternFill>
              </fill>
            </x14:dxf>
          </x14:cfRule>
          <xm:sqref>A1:XFD1048576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vstemmingskoder" xr:uid="{00000000-0002-0000-0800-000000000000}">
          <x14:formula1>
            <xm:f>Grunnlagsdata!$A$3:$A$5</xm:f>
          </x14:formula1>
          <xm:sqref>I11:I22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8"/>
  <sheetViews>
    <sheetView workbookViewId="0">
      <selection sqref="A1:P1"/>
    </sheetView>
  </sheetViews>
  <sheetFormatPr baseColWidth="10" defaultRowHeight="15" x14ac:dyDescent="0.25"/>
  <cols>
    <col min="1" max="1" width="14.7109375" customWidth="1"/>
    <col min="2" max="2" width="24.28515625" customWidth="1"/>
    <col min="3" max="3" width="44.5703125" customWidth="1"/>
    <col min="4" max="4" width="11.5703125" customWidth="1"/>
    <col min="5" max="5" width="15.42578125" customWidth="1"/>
    <col min="6" max="6" width="13.42578125" bestFit="1" customWidth="1"/>
  </cols>
  <sheetData>
    <row r="1" spans="1:17" ht="18.75" x14ac:dyDescent="0.3">
      <c r="A1" s="434" t="s">
        <v>13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7" ht="19.5" thickBot="1" x14ac:dyDescent="0.35">
      <c r="A2" s="10" t="s">
        <v>130</v>
      </c>
      <c r="B2" s="5"/>
      <c r="C2" s="11"/>
      <c r="D2" s="11"/>
      <c r="E2" s="11"/>
      <c r="F2" s="11"/>
      <c r="G2" s="12"/>
      <c r="H2" s="12"/>
      <c r="I2" s="12"/>
      <c r="J2" s="12"/>
      <c r="K2" s="12"/>
      <c r="L2" s="12"/>
      <c r="M2" s="11"/>
      <c r="N2" s="11"/>
      <c r="O2" s="5"/>
      <c r="P2" s="5"/>
    </row>
    <row r="3" spans="1:17" ht="19.5" thickBot="1" x14ac:dyDescent="0.35">
      <c r="A3" s="13" t="s">
        <v>14</v>
      </c>
      <c r="B3" s="435" t="s">
        <v>216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7"/>
    </row>
    <row r="4" spans="1:17" ht="15.75" thickBot="1" x14ac:dyDescent="0.3">
      <c r="A4" s="14" t="s">
        <v>2</v>
      </c>
      <c r="B4" s="438">
        <f>+'Avstemmingsoversikt SRS'!B4</f>
        <v>0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40"/>
      <c r="O4" s="14" t="s">
        <v>3</v>
      </c>
      <c r="P4" s="15">
        <f>+'Avstemmingsoversikt SRS'!P4</f>
        <v>2021</v>
      </c>
    </row>
    <row r="5" spans="1:17" ht="15.75" thickBot="1" x14ac:dyDescent="0.3">
      <c r="A5" s="44" t="s">
        <v>19</v>
      </c>
      <c r="B5" s="448" t="s">
        <v>54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2"/>
    </row>
    <row r="7" spans="1:17" s="146" customFormat="1" x14ac:dyDescent="0.25">
      <c r="A7" s="146" t="s">
        <v>240</v>
      </c>
      <c r="B7" s="300" t="s">
        <v>219</v>
      </c>
    </row>
    <row r="9" spans="1:17" s="1" customFormat="1" ht="15.75" thickBot="1" x14ac:dyDescent="0.3">
      <c r="A9" s="75" t="s">
        <v>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/>
    </row>
    <row r="10" spans="1:17" s="1" customFormat="1" x14ac:dyDescent="0.25">
      <c r="A10" s="61" t="s">
        <v>48</v>
      </c>
      <c r="B10" s="512" t="s">
        <v>49</v>
      </c>
      <c r="C10" s="513"/>
      <c r="D10" s="322" t="str">
        <f>CONCATENATE($P$4,"00")</f>
        <v>202100</v>
      </c>
      <c r="E10" s="64" t="str">
        <f>CONCATENATE($P$4,"01")</f>
        <v>202101</v>
      </c>
      <c r="F10" s="64" t="str">
        <f>CONCATENATE($P$4,"02")</f>
        <v>202102</v>
      </c>
      <c r="G10" s="64" t="str">
        <f>CONCATENATE($P$4,"03")</f>
        <v>202103</v>
      </c>
      <c r="H10" s="64" t="str">
        <f>CONCATENATE($P$4,"04")</f>
        <v>202104</v>
      </c>
      <c r="I10" s="64" t="str">
        <f>CONCATENATE($P$4,"05")</f>
        <v>202105</v>
      </c>
      <c r="J10" s="64" t="str">
        <f>CONCATENATE($P$4,"06")</f>
        <v>202106</v>
      </c>
      <c r="K10" s="64" t="str">
        <f>CONCATENATE($P$4,"07")</f>
        <v>202107</v>
      </c>
      <c r="L10" s="64" t="str">
        <f>CONCATENATE($P$4,"08")</f>
        <v>202108</v>
      </c>
      <c r="M10" s="64" t="str">
        <f>CONCATENATE($P$4,"09")</f>
        <v>202109</v>
      </c>
      <c r="N10" s="64" t="str">
        <f>CONCATENATE($P$4,"10")</f>
        <v>202110</v>
      </c>
      <c r="O10" s="64" t="str">
        <f>CONCATENATE($P$4,"11")</f>
        <v>202111</v>
      </c>
      <c r="P10" s="65" t="str">
        <f>CONCATENATE($P$4,"12")</f>
        <v>202112</v>
      </c>
    </row>
    <row r="11" spans="1:17" s="1" customFormat="1" x14ac:dyDescent="0.25">
      <c r="A11" s="299">
        <v>2160</v>
      </c>
      <c r="B11" s="508" t="s">
        <v>188</v>
      </c>
      <c r="C11" s="50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</row>
    <row r="12" spans="1:17" s="1" customFormat="1" x14ac:dyDescent="0.25">
      <c r="A12" s="77">
        <v>2170</v>
      </c>
      <c r="B12" s="508" t="s">
        <v>189</v>
      </c>
      <c r="C12" s="50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</row>
    <row r="13" spans="1:17" s="1" customFormat="1" x14ac:dyDescent="0.25">
      <c r="A13" s="77">
        <v>2180</v>
      </c>
      <c r="B13" s="508" t="s">
        <v>190</v>
      </c>
      <c r="C13" s="50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9"/>
    </row>
    <row r="14" spans="1:17" s="1" customFormat="1" x14ac:dyDescent="0.25">
      <c r="A14" s="77"/>
      <c r="B14" s="508"/>
      <c r="C14" s="50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</row>
    <row r="15" spans="1:17" s="1" customFormat="1" ht="15.75" thickBot="1" x14ac:dyDescent="0.3">
      <c r="A15" s="509" t="s">
        <v>57</v>
      </c>
      <c r="B15" s="510"/>
      <c r="C15" s="511"/>
      <c r="D15" s="83">
        <f>SUM(D11:D14)</f>
        <v>0</v>
      </c>
      <c r="E15" s="83">
        <f>SUM(E11:E14)</f>
        <v>0</v>
      </c>
      <c r="F15" s="83">
        <f t="shared" ref="F15:P15" si="0">SUM(F11:F14)</f>
        <v>0</v>
      </c>
      <c r="G15" s="83">
        <f t="shared" si="0"/>
        <v>0</v>
      </c>
      <c r="H15" s="83">
        <f t="shared" si="0"/>
        <v>0</v>
      </c>
      <c r="I15" s="83">
        <f t="shared" si="0"/>
        <v>0</v>
      </c>
      <c r="J15" s="83">
        <f t="shared" si="0"/>
        <v>0</v>
      </c>
      <c r="K15" s="83">
        <f t="shared" si="0"/>
        <v>0</v>
      </c>
      <c r="L15" s="83">
        <f t="shared" si="0"/>
        <v>0</v>
      </c>
      <c r="M15" s="83">
        <f t="shared" si="0"/>
        <v>0</v>
      </c>
      <c r="N15" s="83">
        <f t="shared" si="0"/>
        <v>0</v>
      </c>
      <c r="O15" s="83">
        <f t="shared" si="0"/>
        <v>0</v>
      </c>
      <c r="P15" s="84">
        <f t="shared" si="0"/>
        <v>0</v>
      </c>
    </row>
    <row r="17" spans="1:16" ht="15.75" thickBot="1" x14ac:dyDescent="0.3">
      <c r="A17" s="85" t="s">
        <v>55</v>
      </c>
    </row>
    <row r="18" spans="1:16" x14ac:dyDescent="0.25">
      <c r="A18" s="283" t="s">
        <v>48</v>
      </c>
      <c r="B18" s="284" t="s">
        <v>208</v>
      </c>
      <c r="C18" s="284" t="s">
        <v>56</v>
      </c>
      <c r="D18" s="322" t="str">
        <f>CONCATENATE($P$4,"00")</f>
        <v>202100</v>
      </c>
      <c r="E18" s="249" t="str">
        <f>CONCATENATE($P$4,"01")</f>
        <v>202101</v>
      </c>
      <c r="F18" s="249" t="str">
        <f>CONCATENATE($P$4,"02")</f>
        <v>202102</v>
      </c>
      <c r="G18" s="249" t="str">
        <f>CONCATENATE($P$4,"03")</f>
        <v>202103</v>
      </c>
      <c r="H18" s="249" t="str">
        <f>CONCATENATE($P$4,"04")</f>
        <v>202104</v>
      </c>
      <c r="I18" s="249" t="str">
        <f>CONCATENATE($P$4,"05")</f>
        <v>202105</v>
      </c>
      <c r="J18" s="249" t="str">
        <f>CONCATENATE($P$4,"06")</f>
        <v>202106</v>
      </c>
      <c r="K18" s="249" t="str">
        <f>CONCATENATE($P$4,"07")</f>
        <v>202107</v>
      </c>
      <c r="L18" s="249" t="str">
        <f>CONCATENATE($P$4,"08")</f>
        <v>202108</v>
      </c>
      <c r="M18" s="249" t="str">
        <f>CONCATENATE($P$4,"09")</f>
        <v>202109</v>
      </c>
      <c r="N18" s="249" t="str">
        <f>CONCATENATE($P$4,"10")</f>
        <v>202110</v>
      </c>
      <c r="O18" s="249" t="str">
        <f>CONCATENATE($P$4,"11")</f>
        <v>202111</v>
      </c>
      <c r="P18" s="250" t="str">
        <f>CONCATENATE($P$4,"12")</f>
        <v>202112</v>
      </c>
    </row>
    <row r="19" spans="1:16" s="272" customFormat="1" x14ac:dyDescent="0.25">
      <c r="A19" s="263">
        <v>2160</v>
      </c>
      <c r="B19" s="280" t="s">
        <v>201</v>
      </c>
      <c r="C19" s="280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303"/>
    </row>
    <row r="20" spans="1:16" s="272" customFormat="1" x14ac:dyDescent="0.25">
      <c r="A20" s="297"/>
      <c r="B20" s="264" t="s">
        <v>202</v>
      </c>
      <c r="C20" s="280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8"/>
    </row>
    <row r="21" spans="1:16" s="272" customFormat="1" x14ac:dyDescent="0.25">
      <c r="A21" s="297"/>
      <c r="B21" s="264" t="s">
        <v>203</v>
      </c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8"/>
    </row>
    <row r="22" spans="1:16" s="272" customFormat="1" x14ac:dyDescent="0.25">
      <c r="A22" s="297"/>
      <c r="B22" s="264" t="s">
        <v>207</v>
      </c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8"/>
    </row>
    <row r="23" spans="1:16" s="272" customFormat="1" ht="15.75" thickBot="1" x14ac:dyDescent="0.3">
      <c r="A23" s="496" t="s">
        <v>210</v>
      </c>
      <c r="B23" s="498"/>
      <c r="C23" s="497"/>
      <c r="D23" s="83">
        <f>SUM(D19:D22)</f>
        <v>0</v>
      </c>
      <c r="E23" s="83">
        <f t="shared" ref="E23:P23" si="1">SUM(E19:E22)</f>
        <v>0</v>
      </c>
      <c r="F23" s="83">
        <f t="shared" si="1"/>
        <v>0</v>
      </c>
      <c r="G23" s="83">
        <f t="shared" si="1"/>
        <v>0</v>
      </c>
      <c r="H23" s="83">
        <f t="shared" si="1"/>
        <v>0</v>
      </c>
      <c r="I23" s="83">
        <f t="shared" si="1"/>
        <v>0</v>
      </c>
      <c r="J23" s="83">
        <f t="shared" si="1"/>
        <v>0</v>
      </c>
      <c r="K23" s="83">
        <f t="shared" si="1"/>
        <v>0</v>
      </c>
      <c r="L23" s="83">
        <f t="shared" si="1"/>
        <v>0</v>
      </c>
      <c r="M23" s="83">
        <f t="shared" si="1"/>
        <v>0</v>
      </c>
      <c r="N23" s="83">
        <f t="shared" si="1"/>
        <v>0</v>
      </c>
      <c r="O23" s="83">
        <f t="shared" si="1"/>
        <v>0</v>
      </c>
      <c r="P23" s="84">
        <f t="shared" si="1"/>
        <v>0</v>
      </c>
    </row>
    <row r="24" spans="1:16" x14ac:dyDescent="0.25">
      <c r="A24" s="301">
        <v>2170</v>
      </c>
      <c r="B24" s="302" t="s">
        <v>201</v>
      </c>
      <c r="C24" s="302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</row>
    <row r="25" spans="1:16" x14ac:dyDescent="0.25">
      <c r="A25" s="297"/>
      <c r="B25" s="264" t="s">
        <v>202</v>
      </c>
      <c r="C25" s="279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8"/>
    </row>
    <row r="26" spans="1:16" x14ac:dyDescent="0.25">
      <c r="A26" s="297"/>
      <c r="B26" s="264" t="s">
        <v>203</v>
      </c>
      <c r="C26" s="279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8"/>
    </row>
    <row r="27" spans="1:16" x14ac:dyDescent="0.25">
      <c r="A27" s="297"/>
      <c r="B27" s="264" t="s">
        <v>207</v>
      </c>
      <c r="C27" s="279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8"/>
    </row>
    <row r="28" spans="1:16" ht="15.75" thickBot="1" x14ac:dyDescent="0.3">
      <c r="A28" s="499" t="s">
        <v>210</v>
      </c>
      <c r="B28" s="500"/>
      <c r="C28" s="501"/>
      <c r="D28" s="304">
        <f>SUM(D24:D27)</f>
        <v>0</v>
      </c>
      <c r="E28" s="304">
        <f t="shared" ref="E28:P28" si="2">SUM(E24:E27)</f>
        <v>0</v>
      </c>
      <c r="F28" s="304">
        <f t="shared" si="2"/>
        <v>0</v>
      </c>
      <c r="G28" s="304">
        <f t="shared" si="2"/>
        <v>0</v>
      </c>
      <c r="H28" s="304">
        <f t="shared" si="2"/>
        <v>0</v>
      </c>
      <c r="I28" s="304">
        <f t="shared" si="2"/>
        <v>0</v>
      </c>
      <c r="J28" s="304">
        <f t="shared" si="2"/>
        <v>0</v>
      </c>
      <c r="K28" s="304">
        <f t="shared" si="2"/>
        <v>0</v>
      </c>
      <c r="L28" s="304">
        <f t="shared" si="2"/>
        <v>0</v>
      </c>
      <c r="M28" s="304">
        <f t="shared" si="2"/>
        <v>0</v>
      </c>
      <c r="N28" s="304">
        <f t="shared" si="2"/>
        <v>0</v>
      </c>
      <c r="O28" s="304">
        <f t="shared" si="2"/>
        <v>0</v>
      </c>
      <c r="P28" s="304">
        <f t="shared" si="2"/>
        <v>0</v>
      </c>
    </row>
    <row r="29" spans="1:16" x14ac:dyDescent="0.25">
      <c r="A29" s="305">
        <v>2170</v>
      </c>
      <c r="B29" s="306" t="s">
        <v>204</v>
      </c>
      <c r="C29" s="306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307"/>
    </row>
    <row r="30" spans="1:16" x14ac:dyDescent="0.25">
      <c r="A30" s="297"/>
      <c r="B30" s="264" t="s">
        <v>202</v>
      </c>
      <c r="C30" s="280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8"/>
    </row>
    <row r="31" spans="1:16" x14ac:dyDescent="0.25">
      <c r="A31" s="297"/>
      <c r="B31" s="264" t="s">
        <v>203</v>
      </c>
      <c r="C31" s="280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8"/>
    </row>
    <row r="32" spans="1:16" x14ac:dyDescent="0.25">
      <c r="A32" s="297"/>
      <c r="B32" s="264" t="s">
        <v>207</v>
      </c>
      <c r="C32" s="280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8"/>
    </row>
    <row r="33" spans="1:16" ht="15.75" thickBot="1" x14ac:dyDescent="0.3">
      <c r="A33" s="496" t="s">
        <v>210</v>
      </c>
      <c r="B33" s="498"/>
      <c r="C33" s="497"/>
      <c r="D33" s="83">
        <f>SUM(D29:D32)</f>
        <v>0</v>
      </c>
      <c r="E33" s="83">
        <f t="shared" ref="E33" si="3">SUM(E29:E32)</f>
        <v>0</v>
      </c>
      <c r="F33" s="83">
        <f t="shared" ref="F33" si="4">SUM(F29:F32)</f>
        <v>0</v>
      </c>
      <c r="G33" s="83">
        <f t="shared" ref="G33" si="5">SUM(G29:G32)</f>
        <v>0</v>
      </c>
      <c r="H33" s="83">
        <f t="shared" ref="H33" si="6">SUM(H29:H32)</f>
        <v>0</v>
      </c>
      <c r="I33" s="83">
        <f t="shared" ref="I33" si="7">SUM(I29:I32)</f>
        <v>0</v>
      </c>
      <c r="J33" s="83">
        <f t="shared" ref="J33" si="8">SUM(J29:J32)</f>
        <v>0</v>
      </c>
      <c r="K33" s="83">
        <f t="shared" ref="K33" si="9">SUM(K29:K32)</f>
        <v>0</v>
      </c>
      <c r="L33" s="83">
        <f t="shared" ref="L33" si="10">SUM(L29:L32)</f>
        <v>0</v>
      </c>
      <c r="M33" s="83">
        <f t="shared" ref="M33" si="11">SUM(M29:M32)</f>
        <v>0</v>
      </c>
      <c r="N33" s="83">
        <f t="shared" ref="N33" si="12">SUM(N29:N32)</f>
        <v>0</v>
      </c>
      <c r="O33" s="83">
        <f t="shared" ref="O33" si="13">SUM(O29:O32)</f>
        <v>0</v>
      </c>
      <c r="P33" s="84">
        <f t="shared" ref="P33" si="14">SUM(P29:P32)</f>
        <v>0</v>
      </c>
    </row>
    <row r="34" spans="1:16" x14ac:dyDescent="0.25">
      <c r="A34" s="301">
        <v>2180</v>
      </c>
      <c r="B34" s="302" t="s">
        <v>205</v>
      </c>
      <c r="C34" s="302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</row>
    <row r="35" spans="1:16" x14ac:dyDescent="0.25">
      <c r="A35" s="297"/>
      <c r="B35" s="264" t="s">
        <v>202</v>
      </c>
      <c r="C35" s="279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8"/>
    </row>
    <row r="36" spans="1:16" x14ac:dyDescent="0.25">
      <c r="A36" s="297"/>
      <c r="B36" s="264" t="s">
        <v>203</v>
      </c>
      <c r="C36" s="279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8"/>
    </row>
    <row r="37" spans="1:16" x14ac:dyDescent="0.25">
      <c r="A37" s="297"/>
      <c r="B37" s="264" t="s">
        <v>207</v>
      </c>
      <c r="C37" s="279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8"/>
    </row>
    <row r="38" spans="1:16" ht="15.75" thickBot="1" x14ac:dyDescent="0.3">
      <c r="A38" s="499" t="s">
        <v>209</v>
      </c>
      <c r="B38" s="500"/>
      <c r="C38" s="501"/>
      <c r="D38" s="304">
        <f>SUM(D34:D37)</f>
        <v>0</v>
      </c>
      <c r="E38" s="304">
        <f t="shared" ref="E38" si="15">SUM(E34:E37)</f>
        <v>0</v>
      </c>
      <c r="F38" s="304">
        <f t="shared" ref="F38" si="16">SUM(F34:F37)</f>
        <v>0</v>
      </c>
      <c r="G38" s="304">
        <f t="shared" ref="G38" si="17">SUM(G34:G37)</f>
        <v>0</v>
      </c>
      <c r="H38" s="304">
        <f t="shared" ref="H38" si="18">SUM(H34:H37)</f>
        <v>0</v>
      </c>
      <c r="I38" s="304">
        <f t="shared" ref="I38" si="19">SUM(I34:I37)</f>
        <v>0</v>
      </c>
      <c r="J38" s="304">
        <f t="shared" ref="J38" si="20">SUM(J34:J37)</f>
        <v>0</v>
      </c>
      <c r="K38" s="304">
        <f t="shared" ref="K38" si="21">SUM(K34:K37)</f>
        <v>0</v>
      </c>
      <c r="L38" s="304">
        <f t="shared" ref="L38" si="22">SUM(L34:L37)</f>
        <v>0</v>
      </c>
      <c r="M38" s="304">
        <f t="shared" ref="M38" si="23">SUM(M34:M37)</f>
        <v>0</v>
      </c>
      <c r="N38" s="304">
        <f t="shared" ref="N38" si="24">SUM(N34:N37)</f>
        <v>0</v>
      </c>
      <c r="O38" s="304">
        <f t="shared" ref="O38" si="25">SUM(O34:O37)</f>
        <v>0</v>
      </c>
      <c r="P38" s="304">
        <f t="shared" ref="P38" si="26">SUM(P34:P37)</f>
        <v>0</v>
      </c>
    </row>
    <row r="39" spans="1:16" x14ac:dyDescent="0.25">
      <c r="A39" s="305">
        <v>2180</v>
      </c>
      <c r="B39" s="306" t="s">
        <v>206</v>
      </c>
      <c r="C39" s="306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307"/>
    </row>
    <row r="40" spans="1:16" x14ac:dyDescent="0.25">
      <c r="A40" s="297"/>
      <c r="B40" s="264" t="s">
        <v>202</v>
      </c>
      <c r="C40" s="280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8"/>
    </row>
    <row r="41" spans="1:16" x14ac:dyDescent="0.25">
      <c r="A41" s="297"/>
      <c r="B41" s="264" t="s">
        <v>203</v>
      </c>
      <c r="C41" s="280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8"/>
    </row>
    <row r="42" spans="1:16" x14ac:dyDescent="0.25">
      <c r="A42" s="297"/>
      <c r="B42" s="264" t="s">
        <v>207</v>
      </c>
      <c r="C42" s="280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8"/>
    </row>
    <row r="43" spans="1:16" s="272" customFormat="1" ht="15.75" thickBot="1" x14ac:dyDescent="0.3">
      <c r="A43" s="496" t="s">
        <v>209</v>
      </c>
      <c r="B43" s="498"/>
      <c r="C43" s="497"/>
      <c r="D43" s="83">
        <f>SUM(D40:D42)</f>
        <v>0</v>
      </c>
      <c r="E43" s="83">
        <f t="shared" ref="E43:P43" si="27">SUM(E40:E42)</f>
        <v>0</v>
      </c>
      <c r="F43" s="83">
        <f t="shared" si="27"/>
        <v>0</v>
      </c>
      <c r="G43" s="83">
        <f t="shared" si="27"/>
        <v>0</v>
      </c>
      <c r="H43" s="83">
        <f t="shared" si="27"/>
        <v>0</v>
      </c>
      <c r="I43" s="83">
        <f t="shared" si="27"/>
        <v>0</v>
      </c>
      <c r="J43" s="83">
        <f t="shared" si="27"/>
        <v>0</v>
      </c>
      <c r="K43" s="83">
        <f t="shared" si="27"/>
        <v>0</v>
      </c>
      <c r="L43" s="83">
        <f t="shared" si="27"/>
        <v>0</v>
      </c>
      <c r="M43" s="83">
        <f t="shared" si="27"/>
        <v>0</v>
      </c>
      <c r="N43" s="83">
        <f t="shared" si="27"/>
        <v>0</v>
      </c>
      <c r="O43" s="83">
        <f t="shared" si="27"/>
        <v>0</v>
      </c>
      <c r="P43" s="84">
        <f t="shared" si="27"/>
        <v>0</v>
      </c>
    </row>
    <row r="44" spans="1:16" x14ac:dyDescent="0.25">
      <c r="A44" s="502" t="s">
        <v>58</v>
      </c>
      <c r="B44" s="503"/>
      <c r="C44" s="504"/>
      <c r="D44" s="308">
        <f>D28+D33+D38+D43</f>
        <v>0</v>
      </c>
      <c r="E44" s="308">
        <f t="shared" ref="E44:P44" si="28">E28+E33+E38+E43</f>
        <v>0</v>
      </c>
      <c r="F44" s="308">
        <f t="shared" si="28"/>
        <v>0</v>
      </c>
      <c r="G44" s="308">
        <f t="shared" si="28"/>
        <v>0</v>
      </c>
      <c r="H44" s="308">
        <f t="shared" si="28"/>
        <v>0</v>
      </c>
      <c r="I44" s="308">
        <f t="shared" si="28"/>
        <v>0</v>
      </c>
      <c r="J44" s="308">
        <f t="shared" si="28"/>
        <v>0</v>
      </c>
      <c r="K44" s="308">
        <f t="shared" si="28"/>
        <v>0</v>
      </c>
      <c r="L44" s="308">
        <f t="shared" si="28"/>
        <v>0</v>
      </c>
      <c r="M44" s="308">
        <f t="shared" si="28"/>
        <v>0</v>
      </c>
      <c r="N44" s="308">
        <f t="shared" si="28"/>
        <v>0</v>
      </c>
      <c r="O44" s="308">
        <f t="shared" si="28"/>
        <v>0</v>
      </c>
      <c r="P44" s="308">
        <f t="shared" si="28"/>
        <v>0</v>
      </c>
    </row>
    <row r="45" spans="1:16" ht="15.75" thickBot="1" x14ac:dyDescent="0.3">
      <c r="A45" s="505" t="s">
        <v>59</v>
      </c>
      <c r="B45" s="506"/>
      <c r="C45" s="507"/>
      <c r="D45" s="87">
        <f t="shared" ref="D45:P45" si="29">+D15-D44</f>
        <v>0</v>
      </c>
      <c r="E45" s="87">
        <f t="shared" si="29"/>
        <v>0</v>
      </c>
      <c r="F45" s="87">
        <f t="shared" si="29"/>
        <v>0</v>
      </c>
      <c r="G45" s="87">
        <f t="shared" si="29"/>
        <v>0</v>
      </c>
      <c r="H45" s="87">
        <f t="shared" si="29"/>
        <v>0</v>
      </c>
      <c r="I45" s="87">
        <f t="shared" si="29"/>
        <v>0</v>
      </c>
      <c r="J45" s="87">
        <f t="shared" si="29"/>
        <v>0</v>
      </c>
      <c r="K45" s="87">
        <f t="shared" si="29"/>
        <v>0</v>
      </c>
      <c r="L45" s="87">
        <f t="shared" si="29"/>
        <v>0</v>
      </c>
      <c r="M45" s="87">
        <f t="shared" si="29"/>
        <v>0</v>
      </c>
      <c r="N45" s="87">
        <f t="shared" si="29"/>
        <v>0</v>
      </c>
      <c r="O45" s="87">
        <f t="shared" si="29"/>
        <v>0</v>
      </c>
      <c r="P45" s="87">
        <f t="shared" si="29"/>
        <v>0</v>
      </c>
    </row>
    <row r="46" spans="1:16" x14ac:dyDescent="0.25">
      <c r="C46" s="492" t="s">
        <v>7</v>
      </c>
      <c r="D46" s="493"/>
      <c r="E46" s="51" t="s">
        <v>5</v>
      </c>
      <c r="F46" s="51"/>
      <c r="G46" s="51"/>
      <c r="H46" s="51"/>
      <c r="I46" s="51"/>
      <c r="J46" s="51"/>
      <c r="K46" s="51"/>
      <c r="L46" s="51"/>
      <c r="M46" s="51"/>
      <c r="N46" s="51" t="s">
        <v>5</v>
      </c>
      <c r="O46" s="51"/>
      <c r="P46" s="52"/>
    </row>
    <row r="47" spans="1:16" x14ac:dyDescent="0.25">
      <c r="C47" s="494" t="s">
        <v>11</v>
      </c>
      <c r="D47" s="495"/>
      <c r="E47" s="22"/>
      <c r="F47" s="22"/>
      <c r="G47" s="22"/>
      <c r="H47" s="22"/>
      <c r="I47" s="22"/>
      <c r="J47" s="22"/>
      <c r="K47" s="22"/>
      <c r="L47" s="22"/>
      <c r="M47" s="22"/>
      <c r="N47" s="22" t="s">
        <v>5</v>
      </c>
      <c r="O47" s="22"/>
      <c r="P47" s="23"/>
    </row>
    <row r="48" spans="1:16" ht="15.75" thickBot="1" x14ac:dyDescent="0.3">
      <c r="C48" s="496" t="s">
        <v>24</v>
      </c>
      <c r="D48" s="497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66"/>
    </row>
  </sheetData>
  <mergeCells count="20">
    <mergeCell ref="A1:P1"/>
    <mergeCell ref="B4:N4"/>
    <mergeCell ref="B5:P5"/>
    <mergeCell ref="B3:P3"/>
    <mergeCell ref="B13:C13"/>
    <mergeCell ref="B14:C14"/>
    <mergeCell ref="A15:C15"/>
    <mergeCell ref="B10:C10"/>
    <mergeCell ref="B11:C11"/>
    <mergeCell ref="B12:C12"/>
    <mergeCell ref="C46:D46"/>
    <mergeCell ref="C47:D47"/>
    <mergeCell ref="C48:D48"/>
    <mergeCell ref="A23:C23"/>
    <mergeCell ref="A28:C28"/>
    <mergeCell ref="A33:C33"/>
    <mergeCell ref="A38:C38"/>
    <mergeCell ref="A44:C44"/>
    <mergeCell ref="A45:C45"/>
    <mergeCell ref="A43:C43"/>
  </mergeCells>
  <conditionalFormatting sqref="E48:P48">
    <cfRule type="expression" dxfId="99" priority="7">
      <formula>E48="DFØ følger opp"</formula>
    </cfRule>
    <cfRule type="expression" dxfId="98" priority="9">
      <formula>E48="Alt OK"</formula>
    </cfRule>
    <cfRule type="expression" dxfId="97" priority="10">
      <formula>E48="Kunde følger opp"</formula>
    </cfRule>
  </conditionalFormatting>
  <hyperlinks>
    <hyperlink ref="A3" location="'Avstemmingsoversikt SRS'!A1" display="Til avst.oversikt" xr:uid="{00000000-0004-0000-0900-000000000000}"/>
  </hyperlinks>
  <pageMargins left="0.7" right="0.7" top="0.75" bottom="0.75" header="0.3" footer="0.3"/>
  <pageSetup paperSize="9" orientation="portrait" r:id="rId1"/>
  <ignoredErrors>
    <ignoredError sqref="D17:P17 D16:P16 D10 D18 D15:E15 F15:P15 D23:P23 D28:P28 D33:P33 D38:P38 D43:P4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074D852A-F8F4-41B3-A46C-60E96844B50D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D29:P32 D34:P37 D39:P42 A1:P9 A11:P17 A10:C10 E10:P10</xm:sqref>
        </x14:conditionalFormatting>
        <x14:conditionalFormatting xmlns:xm="http://schemas.microsoft.com/office/excel/2006/main">
          <x14:cfRule type="expression" priority="30" id="{F2708BD2-0929-483A-9E4A-91F88AFD3462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E18:P18 D25:P27</xm:sqref>
        </x14:conditionalFormatting>
        <x14:conditionalFormatting xmlns:xm="http://schemas.microsoft.com/office/excel/2006/main">
          <x14:cfRule type="expression" priority="29" id="{2F084E5C-46E1-46A2-B4FE-708ED45AB968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D28:P28</xm:sqref>
        </x14:conditionalFormatting>
        <x14:conditionalFormatting xmlns:xm="http://schemas.microsoft.com/office/excel/2006/main">
          <x14:cfRule type="expression" priority="17" id="{E46D6863-916F-4DCE-B07A-FC6E4C42C4F2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A33:C33</xm:sqref>
        </x14:conditionalFormatting>
        <x14:conditionalFormatting xmlns:xm="http://schemas.microsoft.com/office/excel/2006/main">
          <x14:cfRule type="expression" priority="11" id="{BA195068-2B65-4D8E-950E-E8F69F00C7FF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D24:P24</xm:sqref>
        </x14:conditionalFormatting>
        <x14:conditionalFormatting xmlns:xm="http://schemas.microsoft.com/office/excel/2006/main">
          <x14:cfRule type="expression" priority="25" id="{48E4CBA5-5E26-4CCE-B4F2-62ED007EF20B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D45:P45</xm:sqref>
        </x14:conditionalFormatting>
        <x14:conditionalFormatting xmlns:xm="http://schemas.microsoft.com/office/excel/2006/main">
          <x14:cfRule type="expression" priority="24" id="{84E25607-B55C-4726-BBCD-09264C85EB8A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D33:P33</xm:sqref>
        </x14:conditionalFormatting>
        <x14:conditionalFormatting xmlns:xm="http://schemas.microsoft.com/office/excel/2006/main">
          <x14:cfRule type="expression" priority="23" id="{048B67A1-414E-4C7C-A25E-60333E4CB437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D38:P38</xm:sqref>
        </x14:conditionalFormatting>
        <x14:conditionalFormatting xmlns:xm="http://schemas.microsoft.com/office/excel/2006/main">
          <x14:cfRule type="expression" priority="22" id="{58A9784B-7B52-4D87-8C0E-5416ADDDC89F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D44:P44</xm:sqref>
        </x14:conditionalFormatting>
        <x14:conditionalFormatting xmlns:xm="http://schemas.microsoft.com/office/excel/2006/main">
          <x14:cfRule type="expression" priority="21" id="{4CADB0B2-A076-446C-B4F2-0CA908513F0C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A24:B27 A29:B32 A34:B37 A39:B42</xm:sqref>
        </x14:conditionalFormatting>
        <x14:conditionalFormatting xmlns:xm="http://schemas.microsoft.com/office/excel/2006/main">
          <x14:cfRule type="expression" priority="20" id="{0F516DBD-20A0-4F83-8717-1F4080222DCC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C24:C27 C29:C32 C34:C37 C39:C42</xm:sqref>
        </x14:conditionalFormatting>
        <x14:conditionalFormatting xmlns:xm="http://schemas.microsoft.com/office/excel/2006/main">
          <x14:cfRule type="expression" priority="19" id="{D19E6C9B-E3AC-4C17-A676-BA08BCD7EE7D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A18:C18</xm:sqref>
        </x14:conditionalFormatting>
        <x14:conditionalFormatting xmlns:xm="http://schemas.microsoft.com/office/excel/2006/main">
          <x14:cfRule type="expression" priority="18" id="{72AB10B9-01C5-4C86-83C0-AF0A5AA3DCA1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A28:C28</xm:sqref>
        </x14:conditionalFormatting>
        <x14:conditionalFormatting xmlns:xm="http://schemas.microsoft.com/office/excel/2006/main">
          <x14:cfRule type="expression" priority="16" id="{26E488AD-BF8F-4F1C-B1A0-41B53E7241CA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A38:C38</xm:sqref>
        </x14:conditionalFormatting>
        <x14:conditionalFormatting xmlns:xm="http://schemas.microsoft.com/office/excel/2006/main">
          <x14:cfRule type="expression" priority="15" id="{76B18B21-84C8-42B7-8CEC-2D97ADEB755B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A44:C44</xm:sqref>
        </x14:conditionalFormatting>
        <x14:conditionalFormatting xmlns:xm="http://schemas.microsoft.com/office/excel/2006/main">
          <x14:cfRule type="expression" priority="14" id="{4C0DEFCC-4D7B-4339-98A1-BC5803EE985C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A45:C45</xm:sqref>
        </x14:conditionalFormatting>
        <x14:conditionalFormatting xmlns:xm="http://schemas.microsoft.com/office/excel/2006/main">
          <x14:cfRule type="expression" priority="13" id="{5A83A48E-4CCE-4F9C-9075-E9E0FBB4BF3B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A43:C43</xm:sqref>
        </x14:conditionalFormatting>
        <x14:conditionalFormatting xmlns:xm="http://schemas.microsoft.com/office/excel/2006/main">
          <x14:cfRule type="expression" priority="12" id="{2B0466D1-3671-4201-9CC4-CB2A3216D9E9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D43:P43</xm:sqref>
        </x14:conditionalFormatting>
        <x14:conditionalFormatting xmlns:xm="http://schemas.microsoft.com/office/excel/2006/main">
          <x14:cfRule type="expression" priority="8" id="{0D4724CA-DD4A-4B6B-9F0A-43676B3A3226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C46:C48 E46:P48</xm:sqref>
        </x14:conditionalFormatting>
        <x14:conditionalFormatting xmlns:xm="http://schemas.microsoft.com/office/excel/2006/main">
          <x14:cfRule type="expression" priority="6" id="{6812E7DA-D7EC-471F-BF61-5986CD025127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D20:P22</xm:sqref>
        </x14:conditionalFormatting>
        <x14:conditionalFormatting xmlns:xm="http://schemas.microsoft.com/office/excel/2006/main">
          <x14:cfRule type="expression" priority="5" id="{25B799EB-3740-4F25-B8E3-8339EEB08CFD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D23:P23</xm:sqref>
        </x14:conditionalFormatting>
        <x14:conditionalFormatting xmlns:xm="http://schemas.microsoft.com/office/excel/2006/main">
          <x14:cfRule type="expression" priority="1" id="{762C21E5-B561-4B5C-A1C7-F80A480598B2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D19:P19</xm:sqref>
        </x14:conditionalFormatting>
        <x14:conditionalFormatting xmlns:xm="http://schemas.microsoft.com/office/excel/2006/main">
          <x14:cfRule type="expression" priority="4" id="{516C19A8-95BF-4B70-8C86-00329CABB4BD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A19:B22</xm:sqref>
        </x14:conditionalFormatting>
        <x14:conditionalFormatting xmlns:xm="http://schemas.microsoft.com/office/excel/2006/main">
          <x14:cfRule type="expression" priority="3" id="{7F244C4D-8220-41FC-9219-671EAC4B1D23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C19:C22</xm:sqref>
        </x14:conditionalFormatting>
        <x14:conditionalFormatting xmlns:xm="http://schemas.microsoft.com/office/excel/2006/main">
          <x14:cfRule type="expression" priority="2" id="{F4F874B3-C2E8-4792-9686-7279C7E15059}">
            <xm:f>'Avstemmingsoversikt SRS'!$L$4="Bruttobudsjettert"</xm:f>
            <x14:dxf>
              <fill>
                <patternFill>
                  <bgColor theme="0" tint="-0.24994659260841701"/>
                </patternFill>
              </fill>
            </x14:dxf>
          </x14:cfRule>
          <xm:sqref>A23:C23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vstemmingskoder" xr:uid="{00000000-0002-0000-0900-000000000000}">
          <x14:formula1>
            <xm:f>Grunnlagsdata!$A$3:$A$5</xm:f>
          </x14:formula1>
          <xm:sqref>E48:P48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3DBDF8DCE3DE4B9EF651B1A1C561E6" ma:contentTypeVersion="5" ma:contentTypeDescription="Create a new document." ma:contentTypeScope="" ma:versionID="f3ed82d96618a1a6ca8a46506337b651">
  <xsd:schema xmlns:xsd="http://www.w3.org/2001/XMLSchema" xmlns:xs="http://www.w3.org/2001/XMLSchema" xmlns:p="http://schemas.microsoft.com/office/2006/metadata/properties" xmlns:ns3="9498b053-903d-4ac1-85cd-7114d2591cc0" xmlns:ns4="cb92ecf7-f0bc-458d-97b4-9ceaa5a7f8a5" targetNamespace="http://schemas.microsoft.com/office/2006/metadata/properties" ma:root="true" ma:fieldsID="a1d62ea19366e3b5c6daf29544b9821d" ns3:_="" ns4:_="">
    <xsd:import namespace="9498b053-903d-4ac1-85cd-7114d2591cc0"/>
    <xsd:import namespace="cb92ecf7-f0bc-458d-97b4-9ceaa5a7f8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8b053-903d-4ac1-85cd-7114d2591c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2ecf7-f0bc-458d-97b4-9ceaa5a7f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7B3332-6868-4D6D-B070-C590E351C2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E5474B-2C40-4BA2-B8E3-E6403337D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98b053-903d-4ac1-85cd-7114d2591cc0"/>
    <ds:schemaRef ds:uri="cb92ecf7-f0bc-458d-97b4-9ceaa5a7f8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9ED18B-466D-4751-8BCF-A14A4355013B}">
  <ds:schemaRefs>
    <ds:schemaRef ds:uri="http://purl.org/dc/elements/1.1/"/>
    <ds:schemaRef ds:uri="http://schemas.microsoft.com/office/2006/metadata/properties"/>
    <ds:schemaRef ds:uri="cb92ecf7-f0bc-458d-97b4-9ceaa5a7f8a5"/>
    <ds:schemaRef ds:uri="9498b053-903d-4ac1-85cd-7114d2591cc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2</vt:i4>
      </vt:variant>
    </vt:vector>
  </HeadingPairs>
  <TitlesOfParts>
    <vt:vector size="18" baseType="lpstr">
      <vt:lpstr>Grunnlagsdata</vt:lpstr>
      <vt:lpstr>Innhold</vt:lpstr>
      <vt:lpstr>Avstemmingsoversikt SRS</vt:lpstr>
      <vt:lpstr>S01 Avst. HB mot ANL</vt:lpstr>
      <vt:lpstr>S02 Avst. forpliktelse og avskr</vt:lpstr>
      <vt:lpstr>S03 Avst. aktivert driftsbev.</vt:lpstr>
      <vt:lpstr>S04 Kontroll gevinst og tap</vt:lpstr>
      <vt:lpstr>S06 Avst. innt.føring NTO</vt:lpstr>
      <vt:lpstr>S07 Spesifikasjon konto 216-218</vt:lpstr>
      <vt:lpstr>S08 Opptjent, ikke fakt. innt</vt:lpstr>
      <vt:lpstr>S08 Spesifikasjon av div konto</vt:lpstr>
      <vt:lpstr>S09 Kontroll poster med per.nøk</vt:lpstr>
      <vt:lpstr>S10 Påløpt refusjon NAV</vt:lpstr>
      <vt:lpstr>S14 Lønnsavsetninger (nto)</vt:lpstr>
      <vt:lpstr>S15 Kontroll påløpt AGA</vt:lpstr>
      <vt:lpstr>S16 Sjekkliste</vt:lpstr>
      <vt:lpstr>'Avstemmingsoversikt SRS'!Utskriftsområde</vt:lpstr>
      <vt:lpstr>Innhold!Utskriftsområde</vt:lpstr>
    </vt:vector>
  </TitlesOfParts>
  <Company>Senter for statlig okonomistyring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Avstemmingsmappe SRS</dc:title>
  <dc:creator>Bromset Ane Gangås</dc:creator>
  <cp:lastModifiedBy>Ane Gangås Bromset</cp:lastModifiedBy>
  <dcterms:created xsi:type="dcterms:W3CDTF">2017-03-22T08:32:28Z</dcterms:created>
  <dcterms:modified xsi:type="dcterms:W3CDTF">2021-02-10T17:29:10Z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0x010100633DBDF8DCE3DE4B9EF651B1A1C561E6</vt:lpwstr>
  </property>
</Properties>
</file>